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Политех\ФЦК\Коллегия и ПС\Коллегия\74\"/>
    </mc:Choice>
  </mc:AlternateContent>
  <bookViews>
    <workbookView xWindow="0" yWindow="0" windowWidth="23016" windowHeight="9312" firstSheet="1" activeTab="6"/>
  </bookViews>
  <sheets>
    <sheet name="1 Разв Доход" sheetId="1" r:id="rId1"/>
    <sheet name="2 Молод Апрель" sheetId="2" r:id="rId2"/>
    <sheet name="3 Юбил ТБК" sheetId="3" r:id="rId3"/>
    <sheet name="4 ЭконОбраз ТКБ" sheetId="4" r:id="rId4"/>
    <sheet name="5 Физмех Регион" sheetId="5" r:id="rId5"/>
    <sheet name="6 Музей ВИМ" sheetId="6" r:id="rId6"/>
    <sheet name="7 Административные" sheetId="9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0" i="2"/>
  <c r="C10" i="3"/>
  <c r="C10" i="4"/>
  <c r="C10" i="5"/>
  <c r="C10" i="6"/>
  <c r="B6" i="9" l="1"/>
  <c r="B5" i="9"/>
  <c r="E5" i="9"/>
  <c r="C17" i="2" l="1"/>
  <c r="C14" i="1" l="1"/>
  <c r="B9" i="9" l="1"/>
  <c r="B7" i="9"/>
  <c r="E6" i="9"/>
  <c r="B4" i="9" l="1"/>
  <c r="C15" i="1" l="1"/>
  <c r="C14" i="6" l="1"/>
  <c r="C17" i="6" s="1"/>
  <c r="C12" i="6"/>
  <c r="C7" i="6"/>
  <c r="C14" i="5"/>
  <c r="C17" i="5" s="1"/>
  <c r="C12" i="5"/>
  <c r="C7" i="5"/>
  <c r="C18" i="5" s="1"/>
  <c r="C18" i="6" l="1"/>
  <c r="C14" i="4"/>
  <c r="C17" i="4" s="1"/>
  <c r="C12" i="4"/>
  <c r="C7" i="4"/>
  <c r="C18" i="4" l="1"/>
  <c r="C14" i="2"/>
  <c r="C14" i="3" l="1"/>
  <c r="C12" i="3"/>
  <c r="C7" i="3"/>
  <c r="C18" i="3" s="1"/>
  <c r="C12" i="2"/>
  <c r="C7" i="2"/>
  <c r="C18" i="2" s="1"/>
  <c r="C17" i="3" l="1"/>
  <c r="C7" i="1"/>
  <c r="C18" i="1" s="1"/>
  <c r="C17" i="1" l="1"/>
  <c r="C12" i="1"/>
</calcChain>
</file>

<file path=xl/sharedStrings.xml><?xml version="1.0" encoding="utf-8"?>
<sst xmlns="http://schemas.openxmlformats.org/spreadsheetml/2006/main" count="188" uniqueCount="57">
  <si>
    <t>№ статьи</t>
  </si>
  <si>
    <t>Показатели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</si>
  <si>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Целевой капитал</t>
    </r>
  </si>
  <si>
    <t>1.1.</t>
  </si>
  <si>
    <t>1.2.</t>
  </si>
  <si>
    <t>Итого целевой капитал</t>
  </si>
  <si>
    <r>
      <t>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>Доходы</t>
    </r>
  </si>
  <si>
    <t>2.1.</t>
  </si>
  <si>
    <t>Пожертвования на пополнение целевого капитала</t>
  </si>
  <si>
    <t>2.2.</t>
  </si>
  <si>
    <t>Доход от доверительного управления имуществом, составляющим целевой капитал</t>
  </si>
  <si>
    <t>2.3.</t>
  </si>
  <si>
    <t>Пожертвования на содержание Фонда и ведение им уставной деятельности</t>
  </si>
  <si>
    <t>ИТОГО ДОХОДЫ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</si>
  <si>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Расходы</t>
    </r>
  </si>
  <si>
    <t xml:space="preserve">3.1. </t>
  </si>
  <si>
    <t>Средства, планируемые к передаче в СПбПУ</t>
  </si>
  <si>
    <t>ИТОГО РАСХОДЫ</t>
  </si>
  <si>
    <t>Исполнительный директор                                                                        Новикова О.В.
«___» ___________ 2021 год</t>
  </si>
  <si>
    <t>Прогноз,  руб.</t>
  </si>
  <si>
    <t>Расходы на содержание Фонда и ведение им уставной деятельности  с учетом структуры затрат</t>
  </si>
  <si>
    <t>Средства, передаваемые в УК (за вычетом 5% от общего объема пожертвований по решению Правления на АУР (протокол № 3 от 23.05.2013 г.)</t>
  </si>
  <si>
    <t>3.2.</t>
  </si>
  <si>
    <t>3.3.</t>
  </si>
  <si>
    <t>Административно-управленческие расходы, итого:</t>
  </si>
  <si>
    <t>ФОТ АУП с налогами</t>
  </si>
  <si>
    <t>Оплата ГПХ</t>
  </si>
  <si>
    <t>Расходы на бухгалтерское обслуживание</t>
  </si>
  <si>
    <t>Расходы на проведение аудита</t>
  </si>
  <si>
    <t>Оплата аренды помещения</t>
  </si>
  <si>
    <t>Расходы на банковское обслуживание</t>
  </si>
  <si>
    <t>Расходы на рекламу</t>
  </si>
  <si>
    <t>Расходы на приобретение материалов</t>
  </si>
  <si>
    <t>Оплата неисключительных прав использования программы передачи электронной отчетности СБиС++ сроком на 1 год</t>
  </si>
  <si>
    <t>Балансовая стоимость целевого капитала на 01.01.2025 г. на счете Фонда (средства на пополнение целевого капитала)</t>
  </si>
  <si>
    <t>Целевой капитал, находящийся в доверительном управлении в Управляющей Компании на 01.01.2025 г.</t>
  </si>
  <si>
    <t>Размер ЦК-1 на 31.12.2025</t>
  </si>
  <si>
    <t>Размер ЦК-5 на 31.12.2025</t>
  </si>
  <si>
    <t>Размер ЦК-4 на 31.12.2025</t>
  </si>
  <si>
    <t>Размер ЦК-3 на 31.12.2025</t>
  </si>
  <si>
    <t>Размер ЦК-2 на 31.12.2025</t>
  </si>
  <si>
    <t>Размер ЦК-6 на 31.12.2025</t>
  </si>
  <si>
    <t>Финансовый план Фонда на 2025 год                                                                             Целевой капитал №1 «Развитие Санкт-Петербургского политехнического университета Петра Великого»</t>
  </si>
  <si>
    <t>Финансовый план Фонда на 2025 год                                                                             Целевой капитал 2 «Развитие молодежных проектов и студенческого профсоюзного движения СПбПУ»</t>
  </si>
  <si>
    <t>Финансовый план Фонда на 2025 год                                                                             Целевой капитал 3 «Юбилейный»</t>
  </si>
  <si>
    <t>Финансовый план Фонда на 2025 год                                                                             Целевой капитал 4 «Экономическое образование»</t>
  </si>
  <si>
    <t>Финансовый план Фонда на 2025 год                                                                             Целевой капитал 5 «Развитие научно-образовательных, молодежных и просветительских проектов ФизМеха»</t>
  </si>
  <si>
    <t>Финансовый план Фонда на 2025 год                                                                             Целевой капитал 6 «Музей истории СПбПУ»</t>
  </si>
  <si>
    <t>Итого:</t>
  </si>
  <si>
    <t>Ежемес.:</t>
  </si>
  <si>
    <t>Приложение 1</t>
  </si>
  <si>
    <t>Приложение 2</t>
  </si>
  <si>
    <t>Приложение 3</t>
  </si>
  <si>
    <t>Приложение 4</t>
  </si>
  <si>
    <t>Приложение 5</t>
  </si>
  <si>
    <t>Приложение 6</t>
  </si>
  <si>
    <t xml:space="preserve">Административно-управленческие расходы Фонда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</si>
</sst>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11" sqref="C11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15" customWidth="1"/>
    <col min="4" max="4" width="29.109375" customWidth="1"/>
    <col min="5" max="5" width="11.44140625" bestFit="1" customWidth="1"/>
  </cols>
  <sheetData>
    <row r="1" spans="1:5" ht="18" customHeight="1" x14ac:dyDescent="0.3">
      <c r="C1" s="32" t="s">
        <v>50</v>
      </c>
    </row>
    <row r="2" spans="1:5" ht="30.75" customHeight="1" x14ac:dyDescent="0.3">
      <c r="A2" s="42" t="s">
        <v>42</v>
      </c>
      <c r="B2" s="43"/>
      <c r="C2" s="43"/>
    </row>
    <row r="3" spans="1:5" ht="23.7" customHeight="1" x14ac:dyDescent="0.3">
      <c r="A3" s="9" t="s">
        <v>0</v>
      </c>
      <c r="B3" s="9" t="s">
        <v>1</v>
      </c>
      <c r="C3" s="12" t="s">
        <v>19</v>
      </c>
    </row>
    <row r="4" spans="1:5" ht="39.450000000000003" customHeight="1" x14ac:dyDescent="0.3">
      <c r="A4" s="41" t="s">
        <v>2</v>
      </c>
      <c r="B4" s="41"/>
      <c r="C4" s="41"/>
      <c r="E4" s="4"/>
    </row>
    <row r="5" spans="1:5" ht="37.200000000000003" customHeight="1" x14ac:dyDescent="0.3">
      <c r="A5" s="3" t="s">
        <v>3</v>
      </c>
      <c r="B5" s="3" t="s">
        <v>34</v>
      </c>
      <c r="C5" s="6">
        <v>0</v>
      </c>
    </row>
    <row r="6" spans="1:5" ht="25.95" customHeight="1" x14ac:dyDescent="0.3">
      <c r="A6" s="3" t="s">
        <v>4</v>
      </c>
      <c r="B6" s="3" t="s">
        <v>35</v>
      </c>
      <c r="C6" s="6">
        <v>73298208.170000002</v>
      </c>
    </row>
    <row r="7" spans="1:5" ht="25.95" customHeight="1" x14ac:dyDescent="0.3">
      <c r="A7" s="3"/>
      <c r="B7" s="2" t="s">
        <v>5</v>
      </c>
      <c r="C7" s="7">
        <f>C6+C5</f>
        <v>73298208.170000002</v>
      </c>
    </row>
    <row r="8" spans="1:5" ht="27.45" customHeight="1" x14ac:dyDescent="0.3">
      <c r="A8" s="41" t="s">
        <v>6</v>
      </c>
      <c r="B8" s="41"/>
      <c r="C8" s="41"/>
      <c r="E8" s="16"/>
    </row>
    <row r="9" spans="1:5" ht="40.950000000000003" customHeight="1" x14ac:dyDescent="0.3">
      <c r="A9" s="3" t="s">
        <v>7</v>
      </c>
      <c r="B9" s="3" t="s">
        <v>8</v>
      </c>
      <c r="C9" s="24">
        <v>3000000</v>
      </c>
      <c r="E9" s="11"/>
    </row>
    <row r="10" spans="1:5" ht="34.5" customHeight="1" x14ac:dyDescent="0.3">
      <c r="A10" s="3" t="s">
        <v>9</v>
      </c>
      <c r="B10" s="3" t="s">
        <v>10</v>
      </c>
      <c r="C10" s="25">
        <f>(C6+C9)*15%</f>
        <v>11444731.225500001</v>
      </c>
      <c r="E10" s="10"/>
    </row>
    <row r="11" spans="1:5" ht="15.75" customHeight="1" x14ac:dyDescent="0.3">
      <c r="A11" s="3" t="s">
        <v>11</v>
      </c>
      <c r="B11" s="3" t="s">
        <v>12</v>
      </c>
      <c r="C11" s="6">
        <v>0</v>
      </c>
      <c r="E11" s="10"/>
    </row>
    <row r="12" spans="1:5" ht="20.25" customHeight="1" x14ac:dyDescent="0.3">
      <c r="A12" s="2"/>
      <c r="B12" s="2" t="s">
        <v>13</v>
      </c>
      <c r="C12" s="7">
        <f>SUM(C9:C11)</f>
        <v>14444731.225500001</v>
      </c>
      <c r="E12" s="10"/>
    </row>
    <row r="13" spans="1:5" ht="51.6" customHeight="1" x14ac:dyDescent="0.3">
      <c r="A13" s="41" t="s">
        <v>14</v>
      </c>
      <c r="B13" s="41"/>
      <c r="C13" s="41"/>
      <c r="D13" s="5"/>
      <c r="E13" s="10"/>
    </row>
    <row r="14" spans="1:5" ht="59.4" customHeight="1" x14ac:dyDescent="0.3">
      <c r="A14" s="17" t="s">
        <v>15</v>
      </c>
      <c r="B14" s="17" t="s">
        <v>21</v>
      </c>
      <c r="C14" s="21">
        <f>C9*95%</f>
        <v>2850000</v>
      </c>
      <c r="D14" s="5"/>
      <c r="E14" s="10"/>
    </row>
    <row r="15" spans="1:5" ht="39" customHeight="1" x14ac:dyDescent="0.3">
      <c r="A15" s="3" t="s">
        <v>22</v>
      </c>
      <c r="B15" s="3" t="s">
        <v>20</v>
      </c>
      <c r="C15" s="6">
        <f>(30000+6200+36000+2000+3000)*12+50000+3000+10000</f>
        <v>989400</v>
      </c>
    </row>
    <row r="16" spans="1:5" ht="51" customHeight="1" x14ac:dyDescent="0.3">
      <c r="A16" s="3" t="s">
        <v>23</v>
      </c>
      <c r="B16" s="3" t="s">
        <v>16</v>
      </c>
      <c r="C16" s="25">
        <v>0</v>
      </c>
    </row>
    <row r="17" spans="1:4" ht="37.200000000000003" customHeight="1" x14ac:dyDescent="0.3">
      <c r="A17" s="2"/>
      <c r="B17" s="2" t="s">
        <v>17</v>
      </c>
      <c r="C17" s="7">
        <f>SUM(C14:C16)</f>
        <v>3839400</v>
      </c>
      <c r="D17" s="8"/>
    </row>
    <row r="18" spans="1:4" ht="19.95" customHeight="1" x14ac:dyDescent="0.3">
      <c r="A18" s="2"/>
      <c r="B18" s="2" t="s">
        <v>36</v>
      </c>
      <c r="C18" s="13">
        <f>C7+C14-C16</f>
        <v>76148208.170000002</v>
      </c>
    </row>
    <row r="19" spans="1:4" ht="37.950000000000003" customHeight="1" x14ac:dyDescent="0.3">
      <c r="A19" s="1"/>
      <c r="B19" s="1"/>
      <c r="C19" s="14"/>
    </row>
    <row r="21" spans="1:4" x14ac:dyDescent="0.3">
      <c r="A21" s="39" t="s">
        <v>18</v>
      </c>
      <c r="B21" s="40"/>
      <c r="C21" s="40"/>
    </row>
    <row r="22" spans="1:4" ht="1.95" customHeight="1" x14ac:dyDescent="0.3">
      <c r="A22" s="40"/>
      <c r="B22" s="40"/>
      <c r="C22" s="40"/>
    </row>
    <row r="23" spans="1:4" ht="14.25" hidden="1" customHeight="1" x14ac:dyDescent="0.3">
      <c r="A23" s="40"/>
      <c r="B23" s="40"/>
      <c r="C23" s="40"/>
    </row>
    <row r="24" spans="1:4" ht="14.25" hidden="1" customHeight="1" x14ac:dyDescent="0.3">
      <c r="A24" s="40"/>
      <c r="B24" s="40"/>
      <c r="C24" s="40"/>
    </row>
    <row r="25" spans="1:4" ht="14.25" hidden="1" customHeight="1" x14ac:dyDescent="0.3">
      <c r="A25" s="40"/>
      <c r="B25" s="40"/>
      <c r="C25" s="40"/>
    </row>
    <row r="26" spans="1:4" ht="125.7" customHeight="1" x14ac:dyDescent="0.3"/>
  </sheetData>
  <mergeCells count="5">
    <mergeCell ref="A21:C25"/>
    <mergeCell ref="A4:C4"/>
    <mergeCell ref="A8:C8"/>
    <mergeCell ref="A13:C13"/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workbookViewId="0">
      <selection activeCell="C11" sqref="C11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15" customWidth="1"/>
    <col min="4" max="4" width="29.109375" customWidth="1"/>
    <col min="5" max="5" width="11.44140625" bestFit="1" customWidth="1"/>
  </cols>
  <sheetData>
    <row r="1" spans="1:16384" ht="15.6" x14ac:dyDescent="0.3">
      <c r="A1" s="32"/>
      <c r="B1" s="32"/>
      <c r="C1" s="32" t="s">
        <v>51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  <c r="XES1" s="32"/>
      <c r="XET1" s="32"/>
      <c r="XEU1" s="32"/>
      <c r="XEV1" s="32"/>
      <c r="XEW1" s="32"/>
      <c r="XEX1" s="32"/>
      <c r="XEY1" s="32"/>
      <c r="XEZ1" s="32"/>
      <c r="XFA1" s="32"/>
      <c r="XFB1" s="32"/>
      <c r="XFC1" s="32"/>
      <c r="XFD1" s="32"/>
    </row>
    <row r="2" spans="1:16384" ht="54" customHeight="1" x14ac:dyDescent="0.3">
      <c r="A2" s="42" t="s">
        <v>43</v>
      </c>
      <c r="B2" s="43"/>
      <c r="C2" s="43"/>
    </row>
    <row r="3" spans="1:16384" ht="30.75" customHeight="1" x14ac:dyDescent="0.3">
      <c r="A3" s="18" t="s">
        <v>0</v>
      </c>
      <c r="B3" s="18" t="s">
        <v>1</v>
      </c>
      <c r="C3" s="12" t="s">
        <v>19</v>
      </c>
    </row>
    <row r="4" spans="1:16384" ht="23.7" customHeight="1" x14ac:dyDescent="0.3">
      <c r="A4" s="41" t="s">
        <v>2</v>
      </c>
      <c r="B4" s="41"/>
      <c r="C4" s="41"/>
    </row>
    <row r="5" spans="1:16384" ht="39.450000000000003" customHeight="1" x14ac:dyDescent="0.3">
      <c r="A5" s="3" t="s">
        <v>3</v>
      </c>
      <c r="B5" s="3" t="s">
        <v>34</v>
      </c>
      <c r="C5" s="6">
        <v>0</v>
      </c>
      <c r="E5" s="4"/>
    </row>
    <row r="6" spans="1:16384" ht="37.200000000000003" customHeight="1" x14ac:dyDescent="0.3">
      <c r="A6" s="3" t="s">
        <v>4</v>
      </c>
      <c r="B6" s="3" t="s">
        <v>35</v>
      </c>
      <c r="C6" s="6">
        <v>4950676.32</v>
      </c>
    </row>
    <row r="7" spans="1:16384" ht="25.95" customHeight="1" x14ac:dyDescent="0.3">
      <c r="A7" s="3"/>
      <c r="B7" s="2" t="s">
        <v>5</v>
      </c>
      <c r="C7" s="7">
        <f>C6+C5</f>
        <v>4950676.32</v>
      </c>
    </row>
    <row r="8" spans="1:16384" ht="25.95" customHeight="1" x14ac:dyDescent="0.3">
      <c r="A8" s="41" t="s">
        <v>6</v>
      </c>
      <c r="B8" s="41"/>
      <c r="C8" s="41"/>
    </row>
    <row r="9" spans="1:16384" ht="27.45" customHeight="1" x14ac:dyDescent="0.3">
      <c r="A9" s="3" t="s">
        <v>7</v>
      </c>
      <c r="B9" s="3" t="s">
        <v>8</v>
      </c>
      <c r="C9" s="24">
        <v>100000</v>
      </c>
      <c r="E9" s="16"/>
    </row>
    <row r="10" spans="1:16384" ht="40.950000000000003" customHeight="1" x14ac:dyDescent="0.3">
      <c r="A10" s="3" t="s">
        <v>9</v>
      </c>
      <c r="B10" s="3" t="s">
        <v>10</v>
      </c>
      <c r="C10" s="13">
        <f>(C6+C9)*15%</f>
        <v>757601.44799999997</v>
      </c>
      <c r="E10" s="11"/>
    </row>
    <row r="11" spans="1:16384" ht="34.5" customHeight="1" x14ac:dyDescent="0.3">
      <c r="A11" s="3" t="s">
        <v>11</v>
      </c>
      <c r="B11" s="3" t="s">
        <v>12</v>
      </c>
      <c r="C11" s="6">
        <v>0</v>
      </c>
      <c r="E11" s="10"/>
    </row>
    <row r="12" spans="1:16384" ht="15.75" customHeight="1" x14ac:dyDescent="0.3">
      <c r="A12" s="2"/>
      <c r="B12" s="2" t="s">
        <v>13</v>
      </c>
      <c r="C12" s="7">
        <f>SUM(C9:C11)</f>
        <v>857601.44799999997</v>
      </c>
      <c r="E12" s="10"/>
    </row>
    <row r="13" spans="1:16384" ht="20.25" customHeight="1" x14ac:dyDescent="0.3">
      <c r="A13" s="41" t="s">
        <v>14</v>
      </c>
      <c r="B13" s="41"/>
      <c r="C13" s="41"/>
      <c r="E13" s="10"/>
    </row>
    <row r="14" spans="1:16384" ht="51.6" customHeight="1" x14ac:dyDescent="0.3">
      <c r="A14" s="17" t="s">
        <v>15</v>
      </c>
      <c r="B14" s="17" t="s">
        <v>21</v>
      </c>
      <c r="C14" s="19">
        <f>C9-(C9*5%)</f>
        <v>95000</v>
      </c>
      <c r="D14" s="5"/>
      <c r="E14" s="10"/>
    </row>
    <row r="15" spans="1:16384" ht="59.4" customHeight="1" x14ac:dyDescent="0.3">
      <c r="A15" s="3" t="s">
        <v>22</v>
      </c>
      <c r="B15" s="3" t="s">
        <v>20</v>
      </c>
      <c r="C15" s="6">
        <v>0</v>
      </c>
      <c r="D15" s="5"/>
      <c r="E15" s="10"/>
    </row>
    <row r="16" spans="1:16384" ht="39" customHeight="1" x14ac:dyDescent="0.3">
      <c r="A16" s="3" t="s">
        <v>23</v>
      </c>
      <c r="B16" s="3" t="s">
        <v>16</v>
      </c>
      <c r="C16" s="20">
        <v>0</v>
      </c>
    </row>
    <row r="17" spans="1:4" ht="51" customHeight="1" x14ac:dyDescent="0.3">
      <c r="A17" s="2"/>
      <c r="B17" s="2" t="s">
        <v>17</v>
      </c>
      <c r="C17" s="7">
        <f>SUM(C14:C16)</f>
        <v>95000</v>
      </c>
    </row>
    <row r="18" spans="1:4" ht="37.200000000000003" customHeight="1" x14ac:dyDescent="0.3">
      <c r="A18" s="2"/>
      <c r="B18" s="2" t="s">
        <v>40</v>
      </c>
      <c r="C18" s="13">
        <f>C7+C14-C16</f>
        <v>5045676.32</v>
      </c>
      <c r="D18" s="8"/>
    </row>
    <row r="19" spans="1:4" ht="19.95" customHeight="1" x14ac:dyDescent="0.3">
      <c r="A19" s="1"/>
      <c r="B19" s="1"/>
      <c r="C19" s="14"/>
    </row>
    <row r="20" spans="1:4" ht="37.950000000000003" customHeight="1" x14ac:dyDescent="0.3"/>
    <row r="21" spans="1:4" x14ac:dyDescent="0.3">
      <c r="A21" s="39" t="s">
        <v>18</v>
      </c>
      <c r="B21" s="40"/>
      <c r="C21" s="40"/>
    </row>
    <row r="22" spans="1:4" x14ac:dyDescent="0.3">
      <c r="A22" s="40"/>
      <c r="B22" s="40"/>
      <c r="C22" s="40"/>
    </row>
    <row r="23" spans="1:4" ht="1.95" customHeight="1" x14ac:dyDescent="0.3">
      <c r="A23" s="40"/>
      <c r="B23" s="40"/>
      <c r="C23" s="40"/>
    </row>
    <row r="24" spans="1:4" ht="14.25" hidden="1" customHeight="1" x14ac:dyDescent="0.3">
      <c r="A24" s="40"/>
      <c r="B24" s="40"/>
      <c r="C24" s="40"/>
    </row>
    <row r="25" spans="1:4" ht="14.25" hidden="1" customHeight="1" x14ac:dyDescent="0.3">
      <c r="A25" s="40"/>
      <c r="B25" s="40"/>
      <c r="C25" s="40"/>
    </row>
    <row r="26" spans="1:4" ht="14.25" hidden="1" customHeight="1" x14ac:dyDescent="0.3"/>
    <row r="27" spans="1:4" ht="125.7" customHeight="1" x14ac:dyDescent="0.3"/>
  </sheetData>
  <mergeCells count="5">
    <mergeCell ref="A2:C2"/>
    <mergeCell ref="A4:C4"/>
    <mergeCell ref="A8:C8"/>
    <mergeCell ref="A13:C13"/>
    <mergeCell ref="A21:C2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1" sqref="C11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29" customWidth="1"/>
    <col min="4" max="4" width="29.109375" customWidth="1"/>
    <col min="5" max="5" width="11.44140625" bestFit="1" customWidth="1"/>
  </cols>
  <sheetData>
    <row r="1" spans="1:5" ht="15.6" x14ac:dyDescent="0.3">
      <c r="C1" s="32" t="s">
        <v>52</v>
      </c>
    </row>
    <row r="2" spans="1:5" ht="54" customHeight="1" x14ac:dyDescent="0.3">
      <c r="A2" s="42" t="s">
        <v>44</v>
      </c>
      <c r="B2" s="43"/>
      <c r="C2" s="43"/>
    </row>
    <row r="3" spans="1:5" ht="30.75" customHeight="1" x14ac:dyDescent="0.3">
      <c r="A3" s="18" t="s">
        <v>0</v>
      </c>
      <c r="B3" s="18" t="s">
        <v>1</v>
      </c>
      <c r="C3" s="12" t="s">
        <v>19</v>
      </c>
    </row>
    <row r="4" spans="1:5" ht="23.7" customHeight="1" x14ac:dyDescent="0.3">
      <c r="A4" s="41" t="s">
        <v>2</v>
      </c>
      <c r="B4" s="41"/>
      <c r="C4" s="41"/>
    </row>
    <row r="5" spans="1:5" ht="39.450000000000003" customHeight="1" thickBot="1" x14ac:dyDescent="0.35">
      <c r="A5" s="3" t="s">
        <v>3</v>
      </c>
      <c r="B5" s="3" t="s">
        <v>34</v>
      </c>
      <c r="C5" s="24">
        <v>0</v>
      </c>
      <c r="E5" s="4"/>
    </row>
    <row r="6" spans="1:5" ht="37.200000000000003" customHeight="1" x14ac:dyDescent="0.3">
      <c r="A6" s="3" t="s">
        <v>4</v>
      </c>
      <c r="B6" s="3" t="s">
        <v>35</v>
      </c>
      <c r="C6" s="26">
        <v>18459355.510000002</v>
      </c>
    </row>
    <row r="7" spans="1:5" ht="25.95" customHeight="1" x14ac:dyDescent="0.3">
      <c r="A7" s="3"/>
      <c r="B7" s="2" t="s">
        <v>5</v>
      </c>
      <c r="C7" s="12">
        <f>C6+C5</f>
        <v>18459355.510000002</v>
      </c>
    </row>
    <row r="8" spans="1:5" ht="25.95" customHeight="1" x14ac:dyDescent="0.3">
      <c r="A8" s="41" t="s">
        <v>6</v>
      </c>
      <c r="B8" s="41"/>
      <c r="C8" s="41"/>
    </row>
    <row r="9" spans="1:5" ht="27.45" customHeight="1" x14ac:dyDescent="0.3">
      <c r="A9" s="3" t="s">
        <v>7</v>
      </c>
      <c r="B9" s="3" t="s">
        <v>8</v>
      </c>
      <c r="C9" s="24">
        <v>3000000</v>
      </c>
      <c r="E9" s="16"/>
    </row>
    <row r="10" spans="1:5" ht="40.950000000000003" customHeight="1" x14ac:dyDescent="0.3">
      <c r="A10" s="3" t="s">
        <v>9</v>
      </c>
      <c r="B10" s="3" t="s">
        <v>10</v>
      </c>
      <c r="C10" s="25">
        <f>(C6+C9)*15%</f>
        <v>3218903.3265</v>
      </c>
      <c r="E10" s="11"/>
    </row>
    <row r="11" spans="1:5" ht="34.5" customHeight="1" x14ac:dyDescent="0.3">
      <c r="A11" s="3" t="s">
        <v>11</v>
      </c>
      <c r="B11" s="3" t="s">
        <v>12</v>
      </c>
      <c r="C11" s="24">
        <v>0</v>
      </c>
      <c r="E11" s="10"/>
    </row>
    <row r="12" spans="1:5" ht="15.75" customHeight="1" x14ac:dyDescent="0.3">
      <c r="A12" s="2"/>
      <c r="B12" s="2" t="s">
        <v>13</v>
      </c>
      <c r="C12" s="12">
        <f>SUM(C9:C11)</f>
        <v>6218903.3265000004</v>
      </c>
      <c r="E12" s="10"/>
    </row>
    <row r="13" spans="1:5" ht="20.25" customHeight="1" x14ac:dyDescent="0.3">
      <c r="A13" s="41" t="s">
        <v>14</v>
      </c>
      <c r="B13" s="41"/>
      <c r="C13" s="41"/>
      <c r="E13" s="10"/>
    </row>
    <row r="14" spans="1:5" ht="51.6" customHeight="1" x14ac:dyDescent="0.3">
      <c r="A14" s="17" t="s">
        <v>15</v>
      </c>
      <c r="B14" s="17" t="s">
        <v>21</v>
      </c>
      <c r="C14" s="27">
        <f>C9-(C9*0.05)</f>
        <v>2850000</v>
      </c>
      <c r="D14" s="5"/>
      <c r="E14" s="10"/>
    </row>
    <row r="15" spans="1:5" ht="59.4" customHeight="1" x14ac:dyDescent="0.3">
      <c r="A15" s="3" t="s">
        <v>22</v>
      </c>
      <c r="B15" s="3" t="s">
        <v>20</v>
      </c>
      <c r="C15" s="24">
        <v>0</v>
      </c>
      <c r="D15" s="5"/>
      <c r="E15" s="10"/>
    </row>
    <row r="16" spans="1:5" ht="39" customHeight="1" x14ac:dyDescent="0.3">
      <c r="A16" s="3" t="s">
        <v>23</v>
      </c>
      <c r="B16" s="3" t="s">
        <v>16</v>
      </c>
      <c r="C16" s="25">
        <v>1000000</v>
      </c>
    </row>
    <row r="17" spans="1:4" ht="51" customHeight="1" x14ac:dyDescent="0.3">
      <c r="A17" s="2"/>
      <c r="B17" s="2" t="s">
        <v>17</v>
      </c>
      <c r="C17" s="12">
        <f>SUM(C14:C16)</f>
        <v>3850000</v>
      </c>
    </row>
    <row r="18" spans="1:4" ht="37.200000000000003" customHeight="1" x14ac:dyDescent="0.3">
      <c r="A18" s="2"/>
      <c r="B18" s="2" t="s">
        <v>39</v>
      </c>
      <c r="C18" s="25">
        <f>C7+C14-C16</f>
        <v>20309355.510000002</v>
      </c>
      <c r="D18" s="8"/>
    </row>
    <row r="19" spans="1:4" ht="19.95" customHeight="1" x14ac:dyDescent="0.3">
      <c r="A19" s="1"/>
      <c r="B19" s="1"/>
      <c r="C19" s="28"/>
    </row>
    <row r="20" spans="1:4" ht="37.950000000000003" customHeight="1" x14ac:dyDescent="0.3"/>
    <row r="21" spans="1:4" x14ac:dyDescent="0.3">
      <c r="A21" s="39" t="s">
        <v>18</v>
      </c>
      <c r="B21" s="40"/>
      <c r="C21" s="40"/>
    </row>
    <row r="22" spans="1:4" x14ac:dyDescent="0.3">
      <c r="A22" s="40"/>
      <c r="B22" s="40"/>
      <c r="C22" s="40"/>
    </row>
    <row r="23" spans="1:4" ht="1.95" customHeight="1" x14ac:dyDescent="0.3">
      <c r="A23" s="40"/>
      <c r="B23" s="40"/>
      <c r="C23" s="40"/>
    </row>
    <row r="24" spans="1:4" ht="14.25" hidden="1" customHeight="1" x14ac:dyDescent="0.3">
      <c r="A24" s="40"/>
      <c r="B24" s="40"/>
      <c r="C24" s="40"/>
    </row>
    <row r="25" spans="1:4" ht="14.25" hidden="1" customHeight="1" x14ac:dyDescent="0.3">
      <c r="A25" s="40"/>
      <c r="B25" s="40"/>
      <c r="C25" s="40"/>
    </row>
    <row r="26" spans="1:4" ht="14.25" hidden="1" customHeight="1" x14ac:dyDescent="0.3"/>
    <row r="27" spans="1:4" ht="125.7" customHeight="1" x14ac:dyDescent="0.3"/>
  </sheetData>
  <mergeCells count="5">
    <mergeCell ref="A2:C2"/>
    <mergeCell ref="A4:C4"/>
    <mergeCell ref="A8:C8"/>
    <mergeCell ref="A13:C13"/>
    <mergeCell ref="A21:C2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1" sqref="C11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29" customWidth="1"/>
    <col min="4" max="4" width="29.109375" customWidth="1"/>
    <col min="5" max="5" width="11.44140625" bestFit="1" customWidth="1"/>
  </cols>
  <sheetData>
    <row r="1" spans="1:5" ht="15.6" x14ac:dyDescent="0.3">
      <c r="C1" s="32" t="s">
        <v>53</v>
      </c>
    </row>
    <row r="2" spans="1:5" ht="54" customHeight="1" x14ac:dyDescent="0.3">
      <c r="A2" s="42" t="s">
        <v>45</v>
      </c>
      <c r="B2" s="43"/>
      <c r="C2" s="43"/>
    </row>
    <row r="3" spans="1:5" ht="30.75" customHeight="1" x14ac:dyDescent="0.3">
      <c r="A3" s="22" t="s">
        <v>0</v>
      </c>
      <c r="B3" s="22" t="s">
        <v>1</v>
      </c>
      <c r="C3" s="12" t="s">
        <v>19</v>
      </c>
    </row>
    <row r="4" spans="1:5" ht="23.7" customHeight="1" x14ac:dyDescent="0.3">
      <c r="A4" s="41" t="s">
        <v>2</v>
      </c>
      <c r="B4" s="41"/>
      <c r="C4" s="41"/>
    </row>
    <row r="5" spans="1:5" ht="39.450000000000003" customHeight="1" x14ac:dyDescent="0.3">
      <c r="A5" s="3" t="s">
        <v>3</v>
      </c>
      <c r="B5" s="3" t="s">
        <v>34</v>
      </c>
      <c r="C5" s="24">
        <v>0</v>
      </c>
      <c r="E5" s="4"/>
    </row>
    <row r="6" spans="1:5" ht="37.200000000000003" customHeight="1" x14ac:dyDescent="0.3">
      <c r="A6" s="3" t="s">
        <v>4</v>
      </c>
      <c r="B6" s="3" t="s">
        <v>35</v>
      </c>
      <c r="C6" s="24">
        <v>6655146.6600000001</v>
      </c>
    </row>
    <row r="7" spans="1:5" ht="25.95" customHeight="1" x14ac:dyDescent="0.3">
      <c r="A7" s="3"/>
      <c r="B7" s="2" t="s">
        <v>5</v>
      </c>
      <c r="C7" s="12">
        <f>C6+C5</f>
        <v>6655146.6600000001</v>
      </c>
    </row>
    <row r="8" spans="1:5" ht="25.95" customHeight="1" x14ac:dyDescent="0.3">
      <c r="A8" s="41" t="s">
        <v>6</v>
      </c>
      <c r="B8" s="41"/>
      <c r="C8" s="41"/>
    </row>
    <row r="9" spans="1:5" ht="27.45" customHeight="1" x14ac:dyDescent="0.3">
      <c r="A9" s="3" t="s">
        <v>7</v>
      </c>
      <c r="B9" s="3" t="s">
        <v>8</v>
      </c>
      <c r="C9" s="24">
        <v>1500000</v>
      </c>
      <c r="E9" s="16"/>
    </row>
    <row r="10" spans="1:5" ht="40.950000000000003" customHeight="1" x14ac:dyDescent="0.3">
      <c r="A10" s="3" t="s">
        <v>9</v>
      </c>
      <c r="B10" s="3" t="s">
        <v>10</v>
      </c>
      <c r="C10" s="25">
        <f>(C6+C9)*15%</f>
        <v>1223271.9990000001</v>
      </c>
      <c r="E10" s="11"/>
    </row>
    <row r="11" spans="1:5" ht="34.5" customHeight="1" x14ac:dyDescent="0.3">
      <c r="A11" s="3" t="s">
        <v>11</v>
      </c>
      <c r="B11" s="3" t="s">
        <v>12</v>
      </c>
      <c r="C11" s="24">
        <v>0</v>
      </c>
      <c r="E11" s="10"/>
    </row>
    <row r="12" spans="1:5" ht="15.75" customHeight="1" x14ac:dyDescent="0.3">
      <c r="A12" s="2"/>
      <c r="B12" s="2" t="s">
        <v>13</v>
      </c>
      <c r="C12" s="12">
        <f>SUM(C9:C11)</f>
        <v>2723271.9989999998</v>
      </c>
      <c r="E12" s="10"/>
    </row>
    <row r="13" spans="1:5" ht="20.25" customHeight="1" x14ac:dyDescent="0.3">
      <c r="A13" s="41" t="s">
        <v>14</v>
      </c>
      <c r="B13" s="41"/>
      <c r="C13" s="41"/>
      <c r="E13" s="10"/>
    </row>
    <row r="14" spans="1:5" ht="51.6" customHeight="1" x14ac:dyDescent="0.3">
      <c r="A14" s="17" t="s">
        <v>15</v>
      </c>
      <c r="B14" s="17" t="s">
        <v>21</v>
      </c>
      <c r="C14" s="27">
        <f>C9-(C9*0.05)</f>
        <v>1425000</v>
      </c>
      <c r="D14" s="5"/>
      <c r="E14" s="10"/>
    </row>
    <row r="15" spans="1:5" ht="59.4" customHeight="1" x14ac:dyDescent="0.3">
      <c r="A15" s="3" t="s">
        <v>22</v>
      </c>
      <c r="B15" s="3" t="s">
        <v>20</v>
      </c>
      <c r="C15" s="24">
        <v>0</v>
      </c>
      <c r="D15" s="5"/>
      <c r="E15" s="10"/>
    </row>
    <row r="16" spans="1:5" ht="39" customHeight="1" x14ac:dyDescent="0.3">
      <c r="A16" s="3" t="s">
        <v>23</v>
      </c>
      <c r="B16" s="3" t="s">
        <v>16</v>
      </c>
      <c r="C16" s="25">
        <v>310000</v>
      </c>
    </row>
    <row r="17" spans="1:4" ht="51" customHeight="1" x14ac:dyDescent="0.3">
      <c r="A17" s="2"/>
      <c r="B17" s="2" t="s">
        <v>17</v>
      </c>
      <c r="C17" s="12">
        <f>SUM(C14:C16)</f>
        <v>1735000</v>
      </c>
    </row>
    <row r="18" spans="1:4" ht="37.200000000000003" customHeight="1" x14ac:dyDescent="0.3">
      <c r="A18" s="2"/>
      <c r="B18" s="2" t="s">
        <v>38</v>
      </c>
      <c r="C18" s="25">
        <f>C7+C14-C16</f>
        <v>7770146.6600000001</v>
      </c>
      <c r="D18" s="8"/>
    </row>
    <row r="19" spans="1:4" ht="19.95" customHeight="1" x14ac:dyDescent="0.3">
      <c r="A19" s="1"/>
      <c r="B19" s="1"/>
      <c r="C19" s="28"/>
    </row>
    <row r="20" spans="1:4" ht="37.950000000000003" customHeight="1" x14ac:dyDescent="0.3"/>
    <row r="21" spans="1:4" x14ac:dyDescent="0.3">
      <c r="A21" s="39" t="s">
        <v>18</v>
      </c>
      <c r="B21" s="40"/>
      <c r="C21" s="40"/>
    </row>
    <row r="22" spans="1:4" x14ac:dyDescent="0.3">
      <c r="A22" s="40"/>
      <c r="B22" s="40"/>
      <c r="C22" s="40"/>
    </row>
    <row r="23" spans="1:4" ht="1.95" customHeight="1" x14ac:dyDescent="0.3">
      <c r="A23" s="40"/>
      <c r="B23" s="40"/>
      <c r="C23" s="40"/>
    </row>
    <row r="24" spans="1:4" ht="14.25" hidden="1" customHeight="1" x14ac:dyDescent="0.3">
      <c r="A24" s="40"/>
      <c r="B24" s="40"/>
      <c r="C24" s="40"/>
    </row>
    <row r="25" spans="1:4" ht="14.25" hidden="1" customHeight="1" x14ac:dyDescent="0.3">
      <c r="A25" s="40"/>
      <c r="B25" s="40"/>
      <c r="C25" s="40"/>
    </row>
    <row r="26" spans="1:4" ht="14.25" hidden="1" customHeight="1" x14ac:dyDescent="0.3"/>
    <row r="27" spans="1:4" ht="125.7" customHeight="1" x14ac:dyDescent="0.3"/>
  </sheetData>
  <mergeCells count="5">
    <mergeCell ref="A2:C2"/>
    <mergeCell ref="A4:C4"/>
    <mergeCell ref="A8:C8"/>
    <mergeCell ref="A13:C13"/>
    <mergeCell ref="A21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1" sqref="C11"/>
    </sheetView>
  </sheetViews>
  <sheetFormatPr defaultRowHeight="14.4" x14ac:dyDescent="0.3"/>
  <cols>
    <col min="1" max="1" width="9.88671875" customWidth="1"/>
    <col min="2" max="2" width="60.109375" customWidth="1"/>
    <col min="3" max="3" width="23.6640625" style="29" customWidth="1"/>
    <col min="4" max="4" width="29.109375" customWidth="1"/>
    <col min="5" max="5" width="11.44140625" bestFit="1" customWidth="1"/>
  </cols>
  <sheetData>
    <row r="1" spans="1:5" ht="15.6" x14ac:dyDescent="0.3">
      <c r="C1" s="32" t="s">
        <v>54</v>
      </c>
    </row>
    <row r="2" spans="1:5" ht="54" customHeight="1" x14ac:dyDescent="0.3">
      <c r="A2" s="42" t="s">
        <v>46</v>
      </c>
      <c r="B2" s="43"/>
      <c r="C2" s="43"/>
    </row>
    <row r="3" spans="1:5" ht="30.75" customHeight="1" x14ac:dyDescent="0.3">
      <c r="A3" s="23" t="s">
        <v>0</v>
      </c>
      <c r="B3" s="23" t="s">
        <v>1</v>
      </c>
      <c r="C3" s="12" t="s">
        <v>19</v>
      </c>
    </row>
    <row r="4" spans="1:5" ht="23.7" customHeight="1" x14ac:dyDescent="0.3">
      <c r="A4" s="41" t="s">
        <v>2</v>
      </c>
      <c r="B4" s="41"/>
      <c r="C4" s="41"/>
    </row>
    <row r="5" spans="1:5" ht="39.450000000000003" customHeight="1" x14ac:dyDescent="0.3">
      <c r="A5" s="3" t="s">
        <v>3</v>
      </c>
      <c r="B5" s="3" t="s">
        <v>34</v>
      </c>
      <c r="C5" s="24">
        <v>0</v>
      </c>
      <c r="E5" s="4"/>
    </row>
    <row r="6" spans="1:5" ht="37.200000000000003" customHeight="1" x14ac:dyDescent="0.3">
      <c r="A6" s="3" t="s">
        <v>4</v>
      </c>
      <c r="B6" s="3" t="s">
        <v>35</v>
      </c>
      <c r="C6" s="24">
        <v>4184857.15</v>
      </c>
    </row>
    <row r="7" spans="1:5" ht="25.95" customHeight="1" x14ac:dyDescent="0.3">
      <c r="A7" s="3"/>
      <c r="B7" s="2" t="s">
        <v>5</v>
      </c>
      <c r="C7" s="12">
        <f>C6+C5</f>
        <v>4184857.15</v>
      </c>
    </row>
    <row r="8" spans="1:5" ht="25.95" customHeight="1" x14ac:dyDescent="0.3">
      <c r="A8" s="41" t="s">
        <v>6</v>
      </c>
      <c r="B8" s="41"/>
      <c r="C8" s="41"/>
    </row>
    <row r="9" spans="1:5" ht="27.45" customHeight="1" x14ac:dyDescent="0.3">
      <c r="A9" s="3" t="s">
        <v>7</v>
      </c>
      <c r="B9" s="3" t="s">
        <v>8</v>
      </c>
      <c r="C9" s="24">
        <v>500000</v>
      </c>
      <c r="E9" s="16"/>
    </row>
    <row r="10" spans="1:5" ht="40.950000000000003" customHeight="1" x14ac:dyDescent="0.3">
      <c r="A10" s="3" t="s">
        <v>9</v>
      </c>
      <c r="B10" s="3" t="s">
        <v>10</v>
      </c>
      <c r="C10" s="25">
        <f>(C6+C9)*15%</f>
        <v>702728.57250000001</v>
      </c>
      <c r="E10" s="11"/>
    </row>
    <row r="11" spans="1:5" ht="34.5" customHeight="1" x14ac:dyDescent="0.3">
      <c r="A11" s="3" t="s">
        <v>11</v>
      </c>
      <c r="B11" s="3" t="s">
        <v>12</v>
      </c>
      <c r="C11" s="24">
        <v>0</v>
      </c>
      <c r="E11" s="10"/>
    </row>
    <row r="12" spans="1:5" ht="15.75" customHeight="1" x14ac:dyDescent="0.3">
      <c r="A12" s="2"/>
      <c r="B12" s="2" t="s">
        <v>13</v>
      </c>
      <c r="C12" s="12">
        <f>SUM(C9:C11)</f>
        <v>1202728.5725</v>
      </c>
      <c r="E12" s="10"/>
    </row>
    <row r="13" spans="1:5" ht="20.25" customHeight="1" x14ac:dyDescent="0.3">
      <c r="A13" s="41" t="s">
        <v>14</v>
      </c>
      <c r="B13" s="41"/>
      <c r="C13" s="41"/>
      <c r="E13" s="10"/>
    </row>
    <row r="14" spans="1:5" ht="51.6" customHeight="1" x14ac:dyDescent="0.3">
      <c r="A14" s="17" t="s">
        <v>15</v>
      </c>
      <c r="B14" s="17" t="s">
        <v>21</v>
      </c>
      <c r="C14" s="27">
        <f>C9-(C9*0.05)</f>
        <v>475000</v>
      </c>
      <c r="D14" s="5"/>
      <c r="E14" s="10"/>
    </row>
    <row r="15" spans="1:5" ht="59.4" customHeight="1" x14ac:dyDescent="0.3">
      <c r="A15" s="3" t="s">
        <v>22</v>
      </c>
      <c r="B15" s="3" t="s">
        <v>20</v>
      </c>
      <c r="C15" s="24">
        <v>0</v>
      </c>
      <c r="D15" s="5"/>
      <c r="E15" s="10"/>
    </row>
    <row r="16" spans="1:5" ht="39" customHeight="1" x14ac:dyDescent="0.3">
      <c r="A16" s="3" t="s">
        <v>23</v>
      </c>
      <c r="B16" s="3" t="s">
        <v>16</v>
      </c>
      <c r="C16" s="25">
        <v>310000</v>
      </c>
    </row>
    <row r="17" spans="1:4" ht="51" customHeight="1" x14ac:dyDescent="0.3">
      <c r="A17" s="2"/>
      <c r="B17" s="2" t="s">
        <v>17</v>
      </c>
      <c r="C17" s="12">
        <f>SUM(C14:C16)</f>
        <v>785000</v>
      </c>
    </row>
    <row r="18" spans="1:4" ht="37.200000000000003" customHeight="1" x14ac:dyDescent="0.3">
      <c r="A18" s="2"/>
      <c r="B18" s="2" t="s">
        <v>37</v>
      </c>
      <c r="C18" s="25">
        <f>C7+C14-C16</f>
        <v>4349857.1500000004</v>
      </c>
      <c r="D18" s="8"/>
    </row>
    <row r="19" spans="1:4" ht="19.95" customHeight="1" x14ac:dyDescent="0.3">
      <c r="A19" s="1"/>
      <c r="B19" s="1"/>
      <c r="C19" s="28"/>
    </row>
    <row r="20" spans="1:4" ht="37.950000000000003" customHeight="1" x14ac:dyDescent="0.3"/>
    <row r="21" spans="1:4" x14ac:dyDescent="0.3">
      <c r="A21" s="39" t="s">
        <v>18</v>
      </c>
      <c r="B21" s="40"/>
      <c r="C21" s="40"/>
    </row>
    <row r="22" spans="1:4" x14ac:dyDescent="0.3">
      <c r="A22" s="40"/>
      <c r="B22" s="40"/>
      <c r="C22" s="40"/>
    </row>
    <row r="23" spans="1:4" ht="1.95" customHeight="1" x14ac:dyDescent="0.3">
      <c r="A23" s="40"/>
      <c r="B23" s="40"/>
      <c r="C23" s="40"/>
    </row>
    <row r="24" spans="1:4" ht="14.25" hidden="1" customHeight="1" x14ac:dyDescent="0.3">
      <c r="A24" s="40"/>
      <c r="B24" s="40"/>
      <c r="C24" s="40"/>
    </row>
    <row r="25" spans="1:4" ht="14.25" hidden="1" customHeight="1" x14ac:dyDescent="0.3">
      <c r="A25" s="40"/>
      <c r="B25" s="40"/>
      <c r="C25" s="40"/>
    </row>
    <row r="26" spans="1:4" ht="14.25" hidden="1" customHeight="1" x14ac:dyDescent="0.3"/>
    <row r="27" spans="1:4" ht="125.7" customHeight="1" x14ac:dyDescent="0.3"/>
  </sheetData>
  <mergeCells count="5">
    <mergeCell ref="A2:C2"/>
    <mergeCell ref="A4:C4"/>
    <mergeCell ref="A8:C8"/>
    <mergeCell ref="A13:C13"/>
    <mergeCell ref="A21:C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1" sqref="C11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29" customWidth="1"/>
    <col min="4" max="4" width="29.109375" customWidth="1"/>
    <col min="5" max="5" width="11.44140625" bestFit="1" customWidth="1"/>
  </cols>
  <sheetData>
    <row r="1" spans="1:5" ht="15.6" x14ac:dyDescent="0.3">
      <c r="C1" s="32" t="s">
        <v>55</v>
      </c>
    </row>
    <row r="2" spans="1:5" ht="54" customHeight="1" x14ac:dyDescent="0.3">
      <c r="A2" s="42" t="s">
        <v>47</v>
      </c>
      <c r="B2" s="43"/>
      <c r="C2" s="43"/>
    </row>
    <row r="3" spans="1:5" ht="30.75" customHeight="1" x14ac:dyDescent="0.3">
      <c r="A3" s="23" t="s">
        <v>0</v>
      </c>
      <c r="B3" s="23" t="s">
        <v>1</v>
      </c>
      <c r="C3" s="12" t="s">
        <v>19</v>
      </c>
    </row>
    <row r="4" spans="1:5" ht="23.7" customHeight="1" x14ac:dyDescent="0.3">
      <c r="A4" s="41" t="s">
        <v>2</v>
      </c>
      <c r="B4" s="41"/>
      <c r="C4" s="41"/>
    </row>
    <row r="5" spans="1:5" ht="39.450000000000003" customHeight="1" x14ac:dyDescent="0.3">
      <c r="A5" s="3" t="s">
        <v>3</v>
      </c>
      <c r="B5" s="3" t="s">
        <v>34</v>
      </c>
      <c r="C5" s="24">
        <v>0</v>
      </c>
      <c r="E5" s="4"/>
    </row>
    <row r="6" spans="1:5" ht="37.200000000000003" customHeight="1" x14ac:dyDescent="0.3">
      <c r="A6" s="3" t="s">
        <v>4</v>
      </c>
      <c r="B6" s="3" t="s">
        <v>35</v>
      </c>
      <c r="C6" s="24">
        <v>3054597.66</v>
      </c>
    </row>
    <row r="7" spans="1:5" ht="25.95" customHeight="1" x14ac:dyDescent="0.3">
      <c r="A7" s="3"/>
      <c r="B7" s="2" t="s">
        <v>5</v>
      </c>
      <c r="C7" s="12">
        <f>C6+C5</f>
        <v>3054597.66</v>
      </c>
    </row>
    <row r="8" spans="1:5" ht="25.95" customHeight="1" x14ac:dyDescent="0.3">
      <c r="A8" s="41" t="s">
        <v>6</v>
      </c>
      <c r="B8" s="41"/>
      <c r="C8" s="41"/>
    </row>
    <row r="9" spans="1:5" ht="27.45" customHeight="1" x14ac:dyDescent="0.3">
      <c r="A9" s="3" t="s">
        <v>7</v>
      </c>
      <c r="B9" s="3" t="s">
        <v>8</v>
      </c>
      <c r="C9" s="24">
        <v>500000</v>
      </c>
      <c r="E9" s="16"/>
    </row>
    <row r="10" spans="1:5" ht="40.950000000000003" customHeight="1" x14ac:dyDescent="0.3">
      <c r="A10" s="3" t="s">
        <v>9</v>
      </c>
      <c r="B10" s="3" t="s">
        <v>10</v>
      </c>
      <c r="C10" s="25">
        <f>(C6+C9)*15%</f>
        <v>533189.64899999998</v>
      </c>
      <c r="E10" s="11"/>
    </row>
    <row r="11" spans="1:5" ht="34.5" customHeight="1" x14ac:dyDescent="0.3">
      <c r="A11" s="3" t="s">
        <v>11</v>
      </c>
      <c r="B11" s="3" t="s">
        <v>12</v>
      </c>
      <c r="C11" s="24">
        <v>0</v>
      </c>
      <c r="E11" s="10"/>
    </row>
    <row r="12" spans="1:5" ht="15.75" customHeight="1" x14ac:dyDescent="0.3">
      <c r="A12" s="2"/>
      <c r="B12" s="2" t="s">
        <v>13</v>
      </c>
      <c r="C12" s="12">
        <f>SUM(C9:C11)</f>
        <v>1033189.649</v>
      </c>
      <c r="E12" s="10"/>
    </row>
    <row r="13" spans="1:5" ht="20.25" customHeight="1" x14ac:dyDescent="0.3">
      <c r="A13" s="41" t="s">
        <v>14</v>
      </c>
      <c r="B13" s="41"/>
      <c r="C13" s="41"/>
      <c r="E13" s="10"/>
    </row>
    <row r="14" spans="1:5" ht="51.6" customHeight="1" x14ac:dyDescent="0.3">
      <c r="A14" s="17" t="s">
        <v>15</v>
      </c>
      <c r="B14" s="17" t="s">
        <v>21</v>
      </c>
      <c r="C14" s="27">
        <f>C9-(C9*0.05)</f>
        <v>475000</v>
      </c>
      <c r="D14" s="5"/>
      <c r="E14" s="10"/>
    </row>
    <row r="15" spans="1:5" ht="59.4" customHeight="1" x14ac:dyDescent="0.3">
      <c r="A15" s="3" t="s">
        <v>22</v>
      </c>
      <c r="B15" s="3" t="s">
        <v>20</v>
      </c>
      <c r="C15" s="24">
        <v>0</v>
      </c>
      <c r="D15" s="5"/>
      <c r="E15" s="10"/>
    </row>
    <row r="16" spans="1:5" ht="39" customHeight="1" x14ac:dyDescent="0.3">
      <c r="A16" s="3" t="s">
        <v>23</v>
      </c>
      <c r="B16" s="3" t="s">
        <v>16</v>
      </c>
      <c r="C16" s="25">
        <v>0</v>
      </c>
    </row>
    <row r="17" spans="1:4" ht="51" customHeight="1" x14ac:dyDescent="0.3">
      <c r="A17" s="2"/>
      <c r="B17" s="2" t="s">
        <v>17</v>
      </c>
      <c r="C17" s="12">
        <f>SUM(C14:C16)</f>
        <v>475000</v>
      </c>
    </row>
    <row r="18" spans="1:4" ht="37.200000000000003" customHeight="1" x14ac:dyDescent="0.3">
      <c r="A18" s="2"/>
      <c r="B18" s="2" t="s">
        <v>41</v>
      </c>
      <c r="C18" s="25">
        <f>C7+C14-C16</f>
        <v>3529597.66</v>
      </c>
      <c r="D18" s="8"/>
    </row>
    <row r="19" spans="1:4" ht="19.95" customHeight="1" x14ac:dyDescent="0.3">
      <c r="A19" s="1"/>
      <c r="B19" s="1"/>
      <c r="C19" s="28"/>
    </row>
    <row r="20" spans="1:4" ht="37.950000000000003" customHeight="1" x14ac:dyDescent="0.3"/>
    <row r="21" spans="1:4" x14ac:dyDescent="0.3">
      <c r="A21" s="39" t="s">
        <v>18</v>
      </c>
      <c r="B21" s="40"/>
      <c r="C21" s="40"/>
    </row>
    <row r="22" spans="1:4" x14ac:dyDescent="0.3">
      <c r="A22" s="40"/>
      <c r="B22" s="40"/>
      <c r="C22" s="40"/>
    </row>
    <row r="23" spans="1:4" ht="1.95" customHeight="1" x14ac:dyDescent="0.3">
      <c r="A23" s="40"/>
      <c r="B23" s="40"/>
      <c r="C23" s="40"/>
    </row>
    <row r="24" spans="1:4" ht="14.25" hidden="1" customHeight="1" x14ac:dyDescent="0.3">
      <c r="A24" s="40"/>
      <c r="B24" s="40"/>
      <c r="C24" s="40"/>
    </row>
    <row r="25" spans="1:4" ht="14.25" hidden="1" customHeight="1" x14ac:dyDescent="0.3">
      <c r="A25" s="40"/>
      <c r="B25" s="40"/>
      <c r="C25" s="40"/>
    </row>
    <row r="26" spans="1:4" ht="14.25" hidden="1" customHeight="1" x14ac:dyDescent="0.3"/>
    <row r="27" spans="1:4" ht="125.7" customHeight="1" x14ac:dyDescent="0.3"/>
  </sheetData>
  <mergeCells count="5">
    <mergeCell ref="A2:C2"/>
    <mergeCell ref="A4:C4"/>
    <mergeCell ref="A8:C8"/>
    <mergeCell ref="A13:C13"/>
    <mergeCell ref="A21:C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9" sqref="B9"/>
    </sheetView>
  </sheetViews>
  <sheetFormatPr defaultRowHeight="14.4" x14ac:dyDescent="0.3"/>
  <cols>
    <col min="1" max="1" width="48.6640625" style="30" customWidth="1"/>
    <col min="2" max="2" width="13.21875" customWidth="1"/>
    <col min="3" max="3" width="11.77734375" customWidth="1"/>
    <col min="4" max="4" width="9.21875" bestFit="1" customWidth="1"/>
    <col min="5" max="5" width="10.88671875" bestFit="1" customWidth="1"/>
  </cols>
  <sheetData>
    <row r="1" spans="1:5" ht="15.6" x14ac:dyDescent="0.3">
      <c r="A1" s="44" t="s">
        <v>55</v>
      </c>
      <c r="B1" s="45"/>
      <c r="C1" s="45"/>
      <c r="D1" s="45"/>
      <c r="E1" s="45"/>
    </row>
    <row r="2" spans="1:5" ht="46.8" customHeight="1" x14ac:dyDescent="0.3">
      <c r="A2" s="46" t="s">
        <v>56</v>
      </c>
      <c r="B2" s="47"/>
      <c r="C2" s="47"/>
      <c r="D2" s="47"/>
      <c r="E2" s="47"/>
    </row>
    <row r="3" spans="1:5" s="31" customFormat="1" ht="15.6" x14ac:dyDescent="0.3">
      <c r="A3" s="33"/>
      <c r="B3" s="34" t="s">
        <v>48</v>
      </c>
      <c r="C3" s="34" t="s">
        <v>49</v>
      </c>
      <c r="D3" s="34"/>
      <c r="E3" s="34"/>
    </row>
    <row r="4" spans="1:5" ht="31.2" x14ac:dyDescent="0.3">
      <c r="A4" s="35" t="s">
        <v>24</v>
      </c>
      <c r="B4" s="36">
        <f>SUM(B5:B13)</f>
        <v>982080</v>
      </c>
      <c r="C4" s="37"/>
      <c r="D4" s="37"/>
      <c r="E4" s="37"/>
    </row>
    <row r="5" spans="1:5" ht="15.6" x14ac:dyDescent="0.3">
      <c r="A5" s="38" t="s">
        <v>25</v>
      </c>
      <c r="B5" s="37">
        <f>E5+C5*12</f>
        <v>129360</v>
      </c>
      <c r="C5" s="37">
        <v>10000</v>
      </c>
      <c r="D5" s="37">
        <v>7.8</v>
      </c>
      <c r="E5" s="37">
        <f>C5*12*7.8%</f>
        <v>9360</v>
      </c>
    </row>
    <row r="6" spans="1:5" ht="15.6" x14ac:dyDescent="0.3">
      <c r="A6" s="38" t="s">
        <v>26</v>
      </c>
      <c r="B6" s="37">
        <f>E6+C6*12</f>
        <v>258720</v>
      </c>
      <c r="C6" s="37">
        <v>20000</v>
      </c>
      <c r="D6" s="37">
        <v>7.6</v>
      </c>
      <c r="E6" s="37">
        <f>C6*12*7.8%</f>
        <v>18720</v>
      </c>
    </row>
    <row r="7" spans="1:5" ht="15.6" x14ac:dyDescent="0.3">
      <c r="A7" s="38" t="s">
        <v>27</v>
      </c>
      <c r="B7" s="37">
        <f>12*C7</f>
        <v>444000</v>
      </c>
      <c r="C7" s="37">
        <v>37000</v>
      </c>
      <c r="D7" s="37"/>
      <c r="E7" s="37"/>
    </row>
    <row r="8" spans="1:5" ht="15.6" x14ac:dyDescent="0.3">
      <c r="A8" s="38" t="s">
        <v>28</v>
      </c>
      <c r="B8" s="37">
        <v>75000</v>
      </c>
      <c r="C8" s="37"/>
      <c r="D8" s="37"/>
      <c r="E8" s="37"/>
    </row>
    <row r="9" spans="1:5" ht="15.6" x14ac:dyDescent="0.3">
      <c r="A9" s="38" t="s">
        <v>29</v>
      </c>
      <c r="B9" s="37">
        <f>12*C9</f>
        <v>30000</v>
      </c>
      <c r="C9" s="37">
        <v>2500</v>
      </c>
      <c r="D9" s="37"/>
      <c r="E9" s="37"/>
    </row>
    <row r="10" spans="1:5" ht="15.6" x14ac:dyDescent="0.3">
      <c r="A10" s="38" t="s">
        <v>30</v>
      </c>
      <c r="B10" s="37">
        <v>30000</v>
      </c>
      <c r="C10" s="37"/>
      <c r="D10" s="37"/>
      <c r="E10" s="37"/>
    </row>
    <row r="11" spans="1:5" ht="15.6" x14ac:dyDescent="0.3">
      <c r="A11" s="38" t="s">
        <v>31</v>
      </c>
      <c r="B11" s="37"/>
      <c r="C11" s="37"/>
      <c r="D11" s="37"/>
      <c r="E11" s="37"/>
    </row>
    <row r="12" spans="1:5" ht="15.6" x14ac:dyDescent="0.3">
      <c r="A12" s="38" t="s">
        <v>32</v>
      </c>
      <c r="B12" s="37">
        <v>5000</v>
      </c>
      <c r="C12" s="37"/>
      <c r="D12" s="37"/>
      <c r="E12" s="37"/>
    </row>
    <row r="13" spans="1:5" ht="46.8" x14ac:dyDescent="0.3">
      <c r="A13" s="38" t="s">
        <v>33</v>
      </c>
      <c r="B13" s="37">
        <v>10000</v>
      </c>
      <c r="C13" s="37"/>
      <c r="D13" s="37"/>
      <c r="E13" s="37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Разв Доход</vt:lpstr>
      <vt:lpstr>2 Молод Апрель</vt:lpstr>
      <vt:lpstr>3 Юбил ТБК</vt:lpstr>
      <vt:lpstr>4 ЭконОбраз ТКБ</vt:lpstr>
      <vt:lpstr>5 Физмех Регион</vt:lpstr>
      <vt:lpstr>6 Музей ВИМ</vt:lpstr>
      <vt:lpstr>7 Административные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Федя</cp:lastModifiedBy>
  <cp:lastPrinted>2023-02-28T11:54:19Z</cp:lastPrinted>
  <dcterms:created xsi:type="dcterms:W3CDTF">2019-04-20T08:30:11Z</dcterms:created>
  <dcterms:modified xsi:type="dcterms:W3CDTF">2025-03-12T19:23:06Z</dcterms:modified>
</cp:coreProperties>
</file>