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ои документы Политех\ФЦК\Коллегия и ПС\Коллегия\77\"/>
    </mc:Choice>
  </mc:AlternateContent>
  <bookViews>
    <workbookView xWindow="0" yWindow="0" windowWidth="23040" windowHeight="9372" tabRatio="662" firstSheet="1" activeTab="6"/>
  </bookViews>
  <sheets>
    <sheet name="1 Разв Доход" sheetId="1" r:id="rId1"/>
    <sheet name="2 Молод Апрель" sheetId="11" r:id="rId2"/>
    <sheet name="3 Юбил ТБК" sheetId="12" r:id="rId3"/>
    <sheet name="4 ЭконОбраз ТКБ" sheetId="13" r:id="rId4"/>
    <sheet name="5 Физмех Регион" sheetId="14" r:id="rId5"/>
    <sheet name="6 Музей ВИМ" sheetId="15" r:id="rId6"/>
    <sheet name="7 Административные" sheetId="9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5" l="1"/>
  <c r="C8" i="15" s="1"/>
  <c r="C7" i="14"/>
  <c r="C10" i="14" s="1"/>
  <c r="C13" i="14" s="1"/>
  <c r="C7" i="13"/>
  <c r="C10" i="13" s="1"/>
  <c r="C13" i="13" s="1"/>
  <c r="C14" i="12"/>
  <c r="C7" i="12"/>
  <c r="C10" i="12" s="1"/>
  <c r="C13" i="12" s="1"/>
  <c r="C10" i="11"/>
  <c r="C10" i="15" l="1"/>
  <c r="C13" i="15" s="1"/>
  <c r="C14" i="15" s="1"/>
  <c r="C8" i="14"/>
  <c r="C14" i="14" s="1"/>
  <c r="C8" i="13"/>
  <c r="C14" i="13" s="1"/>
  <c r="C8" i="12"/>
  <c r="C7" i="11" l="1"/>
  <c r="C13" i="11" s="1"/>
  <c r="C8" i="11" l="1"/>
  <c r="C14" i="11" s="1"/>
  <c r="C11" i="1"/>
  <c r="B9" i="9" l="1"/>
  <c r="C7" i="1" l="1"/>
  <c r="C10" i="1" s="1"/>
  <c r="C13" i="1" s="1"/>
  <c r="C8" i="1" l="1"/>
  <c r="C14" i="1" s="1"/>
  <c r="E5" i="9"/>
  <c r="B5" i="9" s="1"/>
  <c r="B7" i="9" l="1"/>
  <c r="E6" i="9"/>
  <c r="B6" i="9" s="1"/>
  <c r="B4" i="9" s="1"/>
</calcChain>
</file>

<file path=xl/sharedStrings.xml><?xml version="1.0" encoding="utf-8"?>
<sst xmlns="http://schemas.openxmlformats.org/spreadsheetml/2006/main" count="149" uniqueCount="52">
  <si>
    <t>№ статьи</t>
  </si>
  <si>
    <t>Показатели</t>
  </si>
  <si>
    <t>1.1.</t>
  </si>
  <si>
    <t>1.2.</t>
  </si>
  <si>
    <t>2.1.</t>
  </si>
  <si>
    <t>Пожертвования на пополнение целевого капитала</t>
  </si>
  <si>
    <t>2.2.</t>
  </si>
  <si>
    <t>Доход от доверительного управления имуществом, составляющим целевой капитал</t>
  </si>
  <si>
    <t>2.3.</t>
  </si>
  <si>
    <t>Средства, планируемые к передаче в СПбПУ</t>
  </si>
  <si>
    <t>Прогноз,  руб.</t>
  </si>
  <si>
    <t>Административно-управленческие расходы, итого:</t>
  </si>
  <si>
    <t>ФОТ АУП с налогами</t>
  </si>
  <si>
    <t>Оплата ГПХ</t>
  </si>
  <si>
    <t>Расходы на бухгалтерское обслуживание</t>
  </si>
  <si>
    <t>Расходы на проведение аудита</t>
  </si>
  <si>
    <t>Оплата аренды помещения</t>
  </si>
  <si>
    <t>Расходы на банковское обслуживание</t>
  </si>
  <si>
    <t>Расходы на рекламу</t>
  </si>
  <si>
    <t>Расходы на приобретение материалов</t>
  </si>
  <si>
    <t>Оплата неисключительных прав использования программы передачи электронной отчетности СБиС++ сроком на 1 год</t>
  </si>
  <si>
    <t>Целевой капитал, находящийся в доверительном управлении в Управляющей Компании на 01.01.2025 г.</t>
  </si>
  <si>
    <t>Размер ЦК-1 на 31.12.2025</t>
  </si>
  <si>
    <t>Финансовый план Фонда на 2025 год                                                                             Целевой капитал №1 «Развитие Санкт-Петербургского политехнического университета Петра Великого»</t>
  </si>
  <si>
    <t>Итого:</t>
  </si>
  <si>
    <t>Ежемес.:</t>
  </si>
  <si>
    <t xml:space="preserve">Административно-управленческие расходы Фонда на 2025 год </t>
  </si>
  <si>
    <t>Прочие расходы (консультация аудитора, размещение данных на портале, нотариальные расходы и др.)</t>
  </si>
  <si>
    <t>Исполнительный директор                                                                        Новикова О.В.
«___» ___________ 2025 год</t>
  </si>
  <si>
    <t>1. Доходы</t>
  </si>
  <si>
    <t>Итого доходы:</t>
  </si>
  <si>
    <t>2. Расходы</t>
  </si>
  <si>
    <t>Итого расходы:</t>
  </si>
  <si>
    <t>Вознаграждение УК по условиям договра доверительного управления</t>
  </si>
  <si>
    <t>Расходы на содержание Фонда и ведение им уставной деятельности (АУР)</t>
  </si>
  <si>
    <t>Финансовый план Фонда на 2025 год                                                                             Целевой капитал 2 «Развитие молодежных проектов и студенческого профсоюзного движения СПбПУ»</t>
  </si>
  <si>
    <t>Финансовый план Фонда на 2025 год                                                                             Целевой капитал 3 «Юбилейный»</t>
  </si>
  <si>
    <t>Размер ЦК-2 на 31.12.2025</t>
  </si>
  <si>
    <t>Размер ЦК-3 на 31.12.2025</t>
  </si>
  <si>
    <t>Финансовый план Фонда на 2025 год                                                                             Целевой капитал 4 «Экономическое образование»</t>
  </si>
  <si>
    <t>Размер ЦК-4 на 31.12.2025</t>
  </si>
  <si>
    <t>Финансовый план Фонда на 2025 год                                                                             Целевой капитал 5 «Развитие научно-образовательных, молодежных и просветительских проектов ФизМеха»</t>
  </si>
  <si>
    <t>Размер ЦК-5 на 31.12.2025</t>
  </si>
  <si>
    <t>Финансовый план Фонда на 2025 год                                                                             Целевой капитал 6 «Музей истории СПбПУ»</t>
  </si>
  <si>
    <t>Размер ЦК-6 на 31.12.2025</t>
  </si>
  <si>
    <t>Приложение 1</t>
  </si>
  <si>
    <t>Приложение 2</t>
  </si>
  <si>
    <t>Приложение 3</t>
  </si>
  <si>
    <t>Приложение 4</t>
  </si>
  <si>
    <t>Приложение 5</t>
  </si>
  <si>
    <t>Приложение 6</t>
  </si>
  <si>
    <t>Приложение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</si>
</sst>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0" fillId="0" borderId="0" xfId="0" applyNumberFormat="1"/>
    <xf numFmtId="4" fontId="0" fillId="0" borderId="0" xfId="0" applyNumberFormat="1" applyBorder="1"/>
    <xf numFmtId="0" fontId="5" fillId="0" borderId="1" xfId="0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4" fontId="6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wrapText="1"/>
    </xf>
    <xf numFmtId="4" fontId="1" fillId="0" borderId="1" xfId="0" applyNumberFormat="1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wrapText="1"/>
    </xf>
    <xf numFmtId="4" fontId="2" fillId="2" borderId="1" xfId="0" applyNumberFormat="1" applyFont="1" applyFill="1" applyBorder="1"/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C1" sqref="C1"/>
    </sheetView>
  </sheetViews>
  <sheetFormatPr defaultRowHeight="14.4" x14ac:dyDescent="0.3"/>
  <cols>
    <col min="1" max="1" width="8.88671875" customWidth="1"/>
    <col min="2" max="2" width="62.33203125" customWidth="1"/>
    <col min="3" max="3" width="23.88671875" style="13" customWidth="1"/>
    <col min="4" max="4" width="29.109375" customWidth="1"/>
    <col min="5" max="5" width="11.44140625" bestFit="1" customWidth="1"/>
  </cols>
  <sheetData>
    <row r="1" spans="1:5" ht="15.6" x14ac:dyDescent="0.3">
      <c r="C1" s="21" t="s">
        <v>45</v>
      </c>
    </row>
    <row r="2" spans="1:5" ht="63.6" customHeight="1" x14ac:dyDescent="0.3">
      <c r="A2" s="38" t="s">
        <v>23</v>
      </c>
      <c r="B2" s="38"/>
      <c r="C2" s="38"/>
    </row>
    <row r="3" spans="1:5" ht="31.2" x14ac:dyDescent="0.3">
      <c r="A3" s="8" t="s">
        <v>0</v>
      </c>
      <c r="B3" s="8" t="s">
        <v>1</v>
      </c>
      <c r="C3" s="11" t="s">
        <v>10</v>
      </c>
    </row>
    <row r="4" spans="1:5" ht="31.2" x14ac:dyDescent="0.3">
      <c r="A4" s="3"/>
      <c r="B4" s="31" t="s">
        <v>21</v>
      </c>
      <c r="C4" s="5">
        <v>73298208.170000002</v>
      </c>
    </row>
    <row r="5" spans="1:5" ht="15.6" x14ac:dyDescent="0.3">
      <c r="A5" s="37" t="s">
        <v>29</v>
      </c>
      <c r="B5" s="37"/>
      <c r="C5" s="37"/>
      <c r="E5" s="14"/>
    </row>
    <row r="6" spans="1:5" ht="15.6" x14ac:dyDescent="0.3">
      <c r="A6" s="3" t="s">
        <v>2</v>
      </c>
      <c r="B6" s="31" t="s">
        <v>5</v>
      </c>
      <c r="C6" s="17">
        <v>3000000</v>
      </c>
      <c r="E6" s="10"/>
    </row>
    <row r="7" spans="1:5" ht="31.2" x14ac:dyDescent="0.3">
      <c r="A7" s="3" t="s">
        <v>3</v>
      </c>
      <c r="B7" s="31" t="s">
        <v>7</v>
      </c>
      <c r="C7" s="18">
        <f>(C4+C6)*15%</f>
        <v>11444731.225500001</v>
      </c>
      <c r="E7" s="9"/>
    </row>
    <row r="8" spans="1:5" ht="15.6" x14ac:dyDescent="0.3">
      <c r="A8" s="2"/>
      <c r="B8" s="29" t="s">
        <v>30</v>
      </c>
      <c r="C8" s="6">
        <f>SUM(C6:C7)</f>
        <v>14444731.225500001</v>
      </c>
      <c r="E8" s="9"/>
    </row>
    <row r="9" spans="1:5" ht="15.6" x14ac:dyDescent="0.3">
      <c r="A9" s="37" t="s">
        <v>31</v>
      </c>
      <c r="B9" s="37"/>
      <c r="C9" s="37"/>
      <c r="D9" s="4"/>
      <c r="E9" s="9"/>
    </row>
    <row r="10" spans="1:5" ht="31.2" x14ac:dyDescent="0.3">
      <c r="A10" s="15" t="s">
        <v>4</v>
      </c>
      <c r="B10" s="15" t="s">
        <v>33</v>
      </c>
      <c r="C10" s="16">
        <f>C7/100*7.5</f>
        <v>858354.84191250009</v>
      </c>
      <c r="D10" s="4"/>
      <c r="E10" s="9"/>
    </row>
    <row r="11" spans="1:5" ht="32.4" customHeight="1" x14ac:dyDescent="0.3">
      <c r="A11" s="15" t="s">
        <v>6</v>
      </c>
      <c r="B11" s="3" t="s">
        <v>34</v>
      </c>
      <c r="C11" s="5">
        <f>'7 Административные'!B4</f>
        <v>1370960</v>
      </c>
      <c r="D11" s="10"/>
      <c r="E11" s="9"/>
    </row>
    <row r="12" spans="1:5" ht="15.6" x14ac:dyDescent="0.3">
      <c r="A12" s="3" t="s">
        <v>8</v>
      </c>
      <c r="B12" s="3" t="s">
        <v>9</v>
      </c>
      <c r="C12" s="18">
        <v>0</v>
      </c>
    </row>
    <row r="13" spans="1:5" ht="15.6" x14ac:dyDescent="0.3">
      <c r="A13" s="2"/>
      <c r="B13" s="29" t="s">
        <v>32</v>
      </c>
      <c r="C13" s="6">
        <f>C10+C11+C12</f>
        <v>2229314.8419125001</v>
      </c>
      <c r="D13" s="7"/>
    </row>
    <row r="14" spans="1:5" ht="15.6" x14ac:dyDescent="0.3">
      <c r="A14" s="2"/>
      <c r="B14" s="2" t="s">
        <v>22</v>
      </c>
      <c r="C14" s="32">
        <f>C4+C8-C13</f>
        <v>85513624.553587511</v>
      </c>
    </row>
    <row r="15" spans="1:5" x14ac:dyDescent="0.3">
      <c r="A15" s="1"/>
      <c r="B15" s="1"/>
      <c r="C15" s="12"/>
    </row>
    <row r="17" spans="1:3" x14ac:dyDescent="0.3">
      <c r="A17" s="35" t="s">
        <v>28</v>
      </c>
      <c r="B17" s="36"/>
      <c r="C17" s="36"/>
    </row>
    <row r="18" spans="1:3" x14ac:dyDescent="0.3">
      <c r="A18" s="36"/>
      <c r="B18" s="36"/>
      <c r="C18" s="36"/>
    </row>
    <row r="19" spans="1:3" x14ac:dyDescent="0.3">
      <c r="A19" s="36"/>
      <c r="B19" s="36"/>
      <c r="C19" s="36"/>
    </row>
    <row r="20" spans="1:3" x14ac:dyDescent="0.3">
      <c r="A20" s="36"/>
      <c r="B20" s="36"/>
      <c r="C20" s="36"/>
    </row>
    <row r="21" spans="1:3" x14ac:dyDescent="0.3">
      <c r="A21" s="36"/>
      <c r="B21" s="36"/>
      <c r="C21" s="36"/>
    </row>
  </sheetData>
  <mergeCells count="4">
    <mergeCell ref="A17:C21"/>
    <mergeCell ref="A5:C5"/>
    <mergeCell ref="A9:C9"/>
    <mergeCell ref="A2:C2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C1" sqref="C1"/>
    </sheetView>
  </sheetViews>
  <sheetFormatPr defaultRowHeight="14.4" x14ac:dyDescent="0.3"/>
  <cols>
    <col min="1" max="1" width="8.88671875" customWidth="1"/>
    <col min="2" max="2" width="62.33203125" customWidth="1"/>
    <col min="3" max="3" width="23.88671875" style="13" customWidth="1"/>
    <col min="4" max="4" width="29.109375" customWidth="1"/>
    <col min="5" max="5" width="11.44140625" bestFit="1" customWidth="1"/>
  </cols>
  <sheetData>
    <row r="1" spans="1:5" ht="15.6" x14ac:dyDescent="0.3">
      <c r="C1" s="21" t="s">
        <v>46</v>
      </c>
    </row>
    <row r="2" spans="1:5" ht="63.6" customHeight="1" x14ac:dyDescent="0.3">
      <c r="A2" s="38" t="s">
        <v>35</v>
      </c>
      <c r="B2" s="39"/>
      <c r="C2" s="39"/>
    </row>
    <row r="3" spans="1:5" ht="31.2" x14ac:dyDescent="0.3">
      <c r="A3" s="33" t="s">
        <v>0</v>
      </c>
      <c r="B3" s="33" t="s">
        <v>1</v>
      </c>
      <c r="C3" s="11" t="s">
        <v>10</v>
      </c>
    </row>
    <row r="4" spans="1:5" ht="31.2" x14ac:dyDescent="0.3">
      <c r="A4" s="3"/>
      <c r="B4" s="31" t="s">
        <v>21</v>
      </c>
      <c r="C4" s="5">
        <v>4950676.32</v>
      </c>
    </row>
    <row r="5" spans="1:5" ht="15.6" x14ac:dyDescent="0.3">
      <c r="A5" s="37" t="s">
        <v>29</v>
      </c>
      <c r="B5" s="37"/>
      <c r="C5" s="37"/>
      <c r="E5" s="14"/>
    </row>
    <row r="6" spans="1:5" ht="15.6" x14ac:dyDescent="0.3">
      <c r="A6" s="3" t="s">
        <v>2</v>
      </c>
      <c r="B6" s="31" t="s">
        <v>5</v>
      </c>
      <c r="C6" s="17">
        <v>100000</v>
      </c>
      <c r="E6" s="10"/>
    </row>
    <row r="7" spans="1:5" ht="31.2" x14ac:dyDescent="0.3">
      <c r="A7" s="3" t="s">
        <v>3</v>
      </c>
      <c r="B7" s="31" t="s">
        <v>7</v>
      </c>
      <c r="C7" s="18">
        <f>(C4+C6)*15%</f>
        <v>757601.44799999997</v>
      </c>
      <c r="E7" s="9"/>
    </row>
    <row r="8" spans="1:5" ht="15.6" x14ac:dyDescent="0.3">
      <c r="A8" s="2"/>
      <c r="B8" s="29" t="s">
        <v>30</v>
      </c>
      <c r="C8" s="6">
        <f>SUM(C6:C7)</f>
        <v>857601.44799999997</v>
      </c>
      <c r="E8" s="9"/>
    </row>
    <row r="9" spans="1:5" ht="15.6" x14ac:dyDescent="0.3">
      <c r="A9" s="37" t="s">
        <v>31</v>
      </c>
      <c r="B9" s="37"/>
      <c r="C9" s="37"/>
      <c r="D9" s="4"/>
      <c r="E9" s="9"/>
    </row>
    <row r="10" spans="1:5" ht="31.2" x14ac:dyDescent="0.3">
      <c r="A10" s="15" t="s">
        <v>4</v>
      </c>
      <c r="B10" s="15" t="s">
        <v>33</v>
      </c>
      <c r="C10" s="16">
        <f>C7/100*7.5</f>
        <v>56820.1086</v>
      </c>
      <c r="D10" s="4"/>
      <c r="E10" s="9"/>
    </row>
    <row r="11" spans="1:5" ht="32.4" customHeight="1" x14ac:dyDescent="0.3">
      <c r="A11" s="15" t="s">
        <v>6</v>
      </c>
      <c r="B11" s="3" t="s">
        <v>34</v>
      </c>
      <c r="C11" s="5"/>
      <c r="D11" s="10"/>
      <c r="E11" s="9"/>
    </row>
    <row r="12" spans="1:5" ht="15.6" x14ac:dyDescent="0.3">
      <c r="A12" s="3" t="s">
        <v>8</v>
      </c>
      <c r="B12" s="3" t="s">
        <v>9</v>
      </c>
      <c r="C12" s="18">
        <v>0</v>
      </c>
    </row>
    <row r="13" spans="1:5" ht="15.6" x14ac:dyDescent="0.3">
      <c r="A13" s="2"/>
      <c r="B13" s="29" t="s">
        <v>32</v>
      </c>
      <c r="C13" s="6">
        <f>C10+C11+C12</f>
        <v>56820.1086</v>
      </c>
      <c r="D13" s="7"/>
    </row>
    <row r="14" spans="1:5" ht="15.6" x14ac:dyDescent="0.3">
      <c r="A14" s="2"/>
      <c r="B14" s="2" t="s">
        <v>37</v>
      </c>
      <c r="C14" s="32">
        <f>C4+C8-C13</f>
        <v>5751457.6594000002</v>
      </c>
    </row>
    <row r="15" spans="1:5" x14ac:dyDescent="0.3">
      <c r="A15" s="1"/>
      <c r="B15" s="1"/>
      <c r="C15" s="12"/>
    </row>
    <row r="17" spans="1:3" x14ac:dyDescent="0.3">
      <c r="A17" s="35" t="s">
        <v>28</v>
      </c>
      <c r="B17" s="36"/>
      <c r="C17" s="36"/>
    </row>
    <row r="18" spans="1:3" x14ac:dyDescent="0.3">
      <c r="A18" s="36"/>
      <c r="B18" s="36"/>
      <c r="C18" s="36"/>
    </row>
    <row r="19" spans="1:3" x14ac:dyDescent="0.3">
      <c r="A19" s="36"/>
      <c r="B19" s="36"/>
      <c r="C19" s="36"/>
    </row>
    <row r="20" spans="1:3" x14ac:dyDescent="0.3">
      <c r="A20" s="36"/>
      <c r="B20" s="36"/>
      <c r="C20" s="36"/>
    </row>
    <row r="21" spans="1:3" x14ac:dyDescent="0.3">
      <c r="A21" s="36"/>
      <c r="B21" s="36"/>
      <c r="C21" s="36"/>
    </row>
  </sheetData>
  <mergeCells count="4">
    <mergeCell ref="A2:C2"/>
    <mergeCell ref="A5:C5"/>
    <mergeCell ref="A9:C9"/>
    <mergeCell ref="A17:C2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C1" sqref="C1"/>
    </sheetView>
  </sheetViews>
  <sheetFormatPr defaultRowHeight="14.4" x14ac:dyDescent="0.3"/>
  <cols>
    <col min="1" max="1" width="8.88671875" customWidth="1"/>
    <col min="2" max="2" width="62.33203125" customWidth="1"/>
    <col min="3" max="3" width="23.88671875" style="13" customWidth="1"/>
    <col min="4" max="4" width="29.109375" customWidth="1"/>
    <col min="5" max="5" width="11.44140625" bestFit="1" customWidth="1"/>
  </cols>
  <sheetData>
    <row r="1" spans="1:5" ht="15.6" x14ac:dyDescent="0.3">
      <c r="C1" s="21" t="s">
        <v>47</v>
      </c>
    </row>
    <row r="2" spans="1:5" ht="63.6" customHeight="1" x14ac:dyDescent="0.3">
      <c r="A2" s="38" t="s">
        <v>36</v>
      </c>
      <c r="B2" s="39"/>
      <c r="C2" s="39"/>
    </row>
    <row r="3" spans="1:5" ht="31.8" thickBot="1" x14ac:dyDescent="0.35">
      <c r="A3" s="33" t="s">
        <v>0</v>
      </c>
      <c r="B3" s="33" t="s">
        <v>1</v>
      </c>
      <c r="C3" s="11" t="s">
        <v>10</v>
      </c>
    </row>
    <row r="4" spans="1:5" ht="31.2" x14ac:dyDescent="0.3">
      <c r="A4" s="3"/>
      <c r="B4" s="31" t="s">
        <v>21</v>
      </c>
      <c r="C4" s="34">
        <v>18459355.510000002</v>
      </c>
    </row>
    <row r="5" spans="1:5" ht="15.6" x14ac:dyDescent="0.3">
      <c r="A5" s="37" t="s">
        <v>29</v>
      </c>
      <c r="B5" s="37"/>
      <c r="C5" s="37"/>
      <c r="E5" s="14"/>
    </row>
    <row r="6" spans="1:5" ht="15.6" x14ac:dyDescent="0.3">
      <c r="A6" s="3" t="s">
        <v>2</v>
      </c>
      <c r="B6" s="31" t="s">
        <v>5</v>
      </c>
      <c r="C6" s="17">
        <v>3000000</v>
      </c>
      <c r="E6" s="10"/>
    </row>
    <row r="7" spans="1:5" ht="31.2" x14ac:dyDescent="0.3">
      <c r="A7" s="3" t="s">
        <v>3</v>
      </c>
      <c r="B7" s="31" t="s">
        <v>7</v>
      </c>
      <c r="C7" s="18">
        <f>(C4+C6)*15%</f>
        <v>3218903.3265</v>
      </c>
      <c r="E7" s="9"/>
    </row>
    <row r="8" spans="1:5" ht="15.6" x14ac:dyDescent="0.3">
      <c r="A8" s="2"/>
      <c r="B8" s="29" t="s">
        <v>30</v>
      </c>
      <c r="C8" s="6">
        <f>SUM(C6:C7)</f>
        <v>6218903.3265000004</v>
      </c>
      <c r="E8" s="9"/>
    </row>
    <row r="9" spans="1:5" ht="15.6" x14ac:dyDescent="0.3">
      <c r="A9" s="37" t="s">
        <v>31</v>
      </c>
      <c r="B9" s="37"/>
      <c r="C9" s="37"/>
      <c r="D9" s="4"/>
      <c r="E9" s="9"/>
    </row>
    <row r="10" spans="1:5" ht="31.2" x14ac:dyDescent="0.3">
      <c r="A10" s="15" t="s">
        <v>4</v>
      </c>
      <c r="B10" s="15" t="s">
        <v>33</v>
      </c>
      <c r="C10" s="16">
        <f>C7/100*7.5</f>
        <v>241417.7494875</v>
      </c>
      <c r="D10" s="4"/>
      <c r="E10" s="9"/>
    </row>
    <row r="11" spans="1:5" ht="32.4" customHeight="1" x14ac:dyDescent="0.3">
      <c r="A11" s="15" t="s">
        <v>6</v>
      </c>
      <c r="B11" s="3" t="s">
        <v>34</v>
      </c>
      <c r="C11" s="5"/>
      <c r="D11" s="10"/>
      <c r="E11" s="9"/>
    </row>
    <row r="12" spans="1:5" ht="15.6" x14ac:dyDescent="0.3">
      <c r="A12" s="3" t="s">
        <v>8</v>
      </c>
      <c r="B12" s="3" t="s">
        <v>9</v>
      </c>
      <c r="C12" s="18">
        <v>0</v>
      </c>
    </row>
    <row r="13" spans="1:5" ht="15.6" x14ac:dyDescent="0.3">
      <c r="A13" s="2"/>
      <c r="B13" s="29" t="s">
        <v>32</v>
      </c>
      <c r="C13" s="6">
        <f>C10+C11+C12</f>
        <v>241417.7494875</v>
      </c>
      <c r="D13" s="7"/>
    </row>
    <row r="14" spans="1:5" ht="15.6" x14ac:dyDescent="0.3">
      <c r="A14" s="2"/>
      <c r="B14" s="2" t="s">
        <v>38</v>
      </c>
      <c r="C14" s="32">
        <f>C4+C8-C13</f>
        <v>24436841.087012503</v>
      </c>
    </row>
    <row r="15" spans="1:5" x14ac:dyDescent="0.3">
      <c r="A15" s="1"/>
      <c r="B15" s="1"/>
      <c r="C15" s="12"/>
    </row>
    <row r="17" spans="1:3" x14ac:dyDescent="0.3">
      <c r="A17" s="35" t="s">
        <v>28</v>
      </c>
      <c r="B17" s="36"/>
      <c r="C17" s="36"/>
    </row>
    <row r="18" spans="1:3" x14ac:dyDescent="0.3">
      <c r="A18" s="36"/>
      <c r="B18" s="36"/>
      <c r="C18" s="36"/>
    </row>
    <row r="19" spans="1:3" x14ac:dyDescent="0.3">
      <c r="A19" s="36"/>
      <c r="B19" s="36"/>
      <c r="C19" s="36"/>
    </row>
    <row r="20" spans="1:3" x14ac:dyDescent="0.3">
      <c r="A20" s="36"/>
      <c r="B20" s="36"/>
      <c r="C20" s="36"/>
    </row>
    <row r="21" spans="1:3" x14ac:dyDescent="0.3">
      <c r="A21" s="36"/>
      <c r="B21" s="36"/>
      <c r="C21" s="36"/>
    </row>
  </sheetData>
  <mergeCells count="4">
    <mergeCell ref="A2:C2"/>
    <mergeCell ref="A5:C5"/>
    <mergeCell ref="A9:C9"/>
    <mergeCell ref="A17:C2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C1" sqref="C1"/>
    </sheetView>
  </sheetViews>
  <sheetFormatPr defaultRowHeight="14.4" x14ac:dyDescent="0.3"/>
  <cols>
    <col min="1" max="1" width="8.88671875" customWidth="1"/>
    <col min="2" max="2" width="62.33203125" customWidth="1"/>
    <col min="3" max="3" width="23.88671875" style="13" customWidth="1"/>
    <col min="4" max="4" width="29.109375" customWidth="1"/>
    <col min="5" max="5" width="11.44140625" bestFit="1" customWidth="1"/>
  </cols>
  <sheetData>
    <row r="1" spans="1:5" ht="15.6" x14ac:dyDescent="0.3">
      <c r="C1" s="21" t="s">
        <v>48</v>
      </c>
    </row>
    <row r="2" spans="1:5" ht="63.6" customHeight="1" x14ac:dyDescent="0.3">
      <c r="A2" s="38" t="s">
        <v>39</v>
      </c>
      <c r="B2" s="39"/>
      <c r="C2" s="39"/>
    </row>
    <row r="3" spans="1:5" ht="31.2" x14ac:dyDescent="0.3">
      <c r="A3" s="33" t="s">
        <v>0</v>
      </c>
      <c r="B3" s="33" t="s">
        <v>1</v>
      </c>
      <c r="C3" s="11" t="s">
        <v>10</v>
      </c>
    </row>
    <row r="4" spans="1:5" ht="31.2" x14ac:dyDescent="0.3">
      <c r="A4" s="3"/>
      <c r="B4" s="31" t="s">
        <v>21</v>
      </c>
      <c r="C4" s="17">
        <v>6655146.6600000001</v>
      </c>
    </row>
    <row r="5" spans="1:5" ht="15.6" x14ac:dyDescent="0.3">
      <c r="A5" s="37" t="s">
        <v>29</v>
      </c>
      <c r="B5" s="37"/>
      <c r="C5" s="37"/>
      <c r="E5" s="14"/>
    </row>
    <row r="6" spans="1:5" ht="15.6" x14ac:dyDescent="0.3">
      <c r="A6" s="3" t="s">
        <v>2</v>
      </c>
      <c r="B6" s="31" t="s">
        <v>5</v>
      </c>
      <c r="C6" s="17">
        <v>1500000</v>
      </c>
      <c r="E6" s="10"/>
    </row>
    <row r="7" spans="1:5" ht="31.2" x14ac:dyDescent="0.3">
      <c r="A7" s="3" t="s">
        <v>3</v>
      </c>
      <c r="B7" s="31" t="s">
        <v>7</v>
      </c>
      <c r="C7" s="18">
        <f>(C4+C6)*15%</f>
        <v>1223271.9990000001</v>
      </c>
      <c r="E7" s="9"/>
    </row>
    <row r="8" spans="1:5" ht="15.6" x14ac:dyDescent="0.3">
      <c r="A8" s="2"/>
      <c r="B8" s="29" t="s">
        <v>30</v>
      </c>
      <c r="C8" s="6">
        <f>SUM(C6:C7)</f>
        <v>2723271.9989999998</v>
      </c>
      <c r="E8" s="9"/>
    </row>
    <row r="9" spans="1:5" ht="15.6" x14ac:dyDescent="0.3">
      <c r="A9" s="37" t="s">
        <v>31</v>
      </c>
      <c r="B9" s="37"/>
      <c r="C9" s="37"/>
      <c r="D9" s="4"/>
      <c r="E9" s="9"/>
    </row>
    <row r="10" spans="1:5" ht="31.2" x14ac:dyDescent="0.3">
      <c r="A10" s="15" t="s">
        <v>4</v>
      </c>
      <c r="B10" s="15" t="s">
        <v>33</v>
      </c>
      <c r="C10" s="16">
        <f>C7/100*7.5</f>
        <v>91745.399925000005</v>
      </c>
      <c r="D10" s="4"/>
      <c r="E10" s="9"/>
    </row>
    <row r="11" spans="1:5" ht="32.4" customHeight="1" x14ac:dyDescent="0.3">
      <c r="A11" s="15" t="s">
        <v>6</v>
      </c>
      <c r="B11" s="3" t="s">
        <v>34</v>
      </c>
      <c r="C11" s="5"/>
      <c r="D11" s="10"/>
      <c r="E11" s="9"/>
    </row>
    <row r="12" spans="1:5" ht="15.6" x14ac:dyDescent="0.3">
      <c r="A12" s="3" t="s">
        <v>8</v>
      </c>
      <c r="B12" s="3" t="s">
        <v>9</v>
      </c>
      <c r="C12" s="18">
        <v>317000</v>
      </c>
    </row>
    <row r="13" spans="1:5" ht="15.6" x14ac:dyDescent="0.3">
      <c r="A13" s="2"/>
      <c r="B13" s="29" t="s">
        <v>32</v>
      </c>
      <c r="C13" s="6">
        <f>C10+C11+C12</f>
        <v>408745.39992500003</v>
      </c>
      <c r="D13" s="7"/>
    </row>
    <row r="14" spans="1:5" ht="15.6" x14ac:dyDescent="0.3">
      <c r="A14" s="2"/>
      <c r="B14" s="2" t="s">
        <v>40</v>
      </c>
      <c r="C14" s="32">
        <f>C4+C8-C13</f>
        <v>8969673.2590750009</v>
      </c>
    </row>
    <row r="15" spans="1:5" x14ac:dyDescent="0.3">
      <c r="A15" s="1"/>
      <c r="B15" s="1"/>
      <c r="C15" s="12"/>
    </row>
    <row r="17" spans="1:3" x14ac:dyDescent="0.3">
      <c r="A17" s="35" t="s">
        <v>28</v>
      </c>
      <c r="B17" s="36"/>
      <c r="C17" s="36"/>
    </row>
    <row r="18" spans="1:3" x14ac:dyDescent="0.3">
      <c r="A18" s="36"/>
      <c r="B18" s="36"/>
      <c r="C18" s="36"/>
    </row>
    <row r="19" spans="1:3" x14ac:dyDescent="0.3">
      <c r="A19" s="36"/>
      <c r="B19" s="36"/>
      <c r="C19" s="36"/>
    </row>
    <row r="20" spans="1:3" x14ac:dyDescent="0.3">
      <c r="A20" s="36"/>
      <c r="B20" s="36"/>
      <c r="C20" s="36"/>
    </row>
    <row r="21" spans="1:3" x14ac:dyDescent="0.3">
      <c r="A21" s="36"/>
      <c r="B21" s="36"/>
      <c r="C21" s="36"/>
    </row>
  </sheetData>
  <mergeCells count="4">
    <mergeCell ref="A2:C2"/>
    <mergeCell ref="A5:C5"/>
    <mergeCell ref="A9:C9"/>
    <mergeCell ref="A17:C2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C1" sqref="C1"/>
    </sheetView>
  </sheetViews>
  <sheetFormatPr defaultRowHeight="14.4" x14ac:dyDescent="0.3"/>
  <cols>
    <col min="1" max="1" width="8.88671875" customWidth="1"/>
    <col min="2" max="2" width="62.33203125" customWidth="1"/>
    <col min="3" max="3" width="23.88671875" style="13" customWidth="1"/>
    <col min="4" max="4" width="29.109375" customWidth="1"/>
    <col min="5" max="5" width="11.44140625" bestFit="1" customWidth="1"/>
  </cols>
  <sheetData>
    <row r="1" spans="1:5" ht="15.6" x14ac:dyDescent="0.3">
      <c r="C1" s="21" t="s">
        <v>49</v>
      </c>
    </row>
    <row r="2" spans="1:5" ht="63.6" customHeight="1" x14ac:dyDescent="0.3">
      <c r="A2" s="38" t="s">
        <v>41</v>
      </c>
      <c r="B2" s="39"/>
      <c r="C2" s="39"/>
    </row>
    <row r="3" spans="1:5" ht="31.2" x14ac:dyDescent="0.3">
      <c r="A3" s="33" t="s">
        <v>0</v>
      </c>
      <c r="B3" s="33" t="s">
        <v>1</v>
      </c>
      <c r="C3" s="11" t="s">
        <v>10</v>
      </c>
    </row>
    <row r="4" spans="1:5" ht="31.2" x14ac:dyDescent="0.3">
      <c r="A4" s="3"/>
      <c r="B4" s="31" t="s">
        <v>21</v>
      </c>
      <c r="C4" s="17">
        <v>4184857.15</v>
      </c>
    </row>
    <row r="5" spans="1:5" ht="15.6" x14ac:dyDescent="0.3">
      <c r="A5" s="37" t="s">
        <v>29</v>
      </c>
      <c r="B5" s="37"/>
      <c r="C5" s="37"/>
      <c r="E5" s="14"/>
    </row>
    <row r="6" spans="1:5" ht="15.6" x14ac:dyDescent="0.3">
      <c r="A6" s="3" t="s">
        <v>2</v>
      </c>
      <c r="B6" s="31" t="s">
        <v>5</v>
      </c>
      <c r="C6" s="17">
        <v>500000</v>
      </c>
      <c r="E6" s="10"/>
    </row>
    <row r="7" spans="1:5" ht="31.2" x14ac:dyDescent="0.3">
      <c r="A7" s="3" t="s">
        <v>3</v>
      </c>
      <c r="B7" s="31" t="s">
        <v>7</v>
      </c>
      <c r="C7" s="18">
        <f>(C4+C6)*15%</f>
        <v>702728.57250000001</v>
      </c>
      <c r="E7" s="9"/>
    </row>
    <row r="8" spans="1:5" ht="15.6" x14ac:dyDescent="0.3">
      <c r="A8" s="2"/>
      <c r="B8" s="29" t="s">
        <v>30</v>
      </c>
      <c r="C8" s="6">
        <f>SUM(C6:C7)</f>
        <v>1202728.5725</v>
      </c>
      <c r="E8" s="9"/>
    </row>
    <row r="9" spans="1:5" ht="15.6" x14ac:dyDescent="0.3">
      <c r="A9" s="37" t="s">
        <v>31</v>
      </c>
      <c r="B9" s="37"/>
      <c r="C9" s="37"/>
      <c r="D9" s="4"/>
      <c r="E9" s="9"/>
    </row>
    <row r="10" spans="1:5" ht="31.2" x14ac:dyDescent="0.3">
      <c r="A10" s="15" t="s">
        <v>4</v>
      </c>
      <c r="B10" s="15" t="s">
        <v>33</v>
      </c>
      <c r="C10" s="16">
        <f>C7/100*7.5</f>
        <v>52704.642937500001</v>
      </c>
      <c r="D10" s="4"/>
      <c r="E10" s="9"/>
    </row>
    <row r="11" spans="1:5" ht="32.4" customHeight="1" x14ac:dyDescent="0.3">
      <c r="A11" s="15" t="s">
        <v>6</v>
      </c>
      <c r="B11" s="3" t="s">
        <v>34</v>
      </c>
      <c r="C11" s="5"/>
      <c r="D11" s="10"/>
      <c r="E11" s="9"/>
    </row>
    <row r="12" spans="1:5" ht="15.6" x14ac:dyDescent="0.3">
      <c r="A12" s="3" t="s">
        <v>8</v>
      </c>
      <c r="B12" s="3" t="s">
        <v>9</v>
      </c>
      <c r="C12" s="18">
        <v>310000</v>
      </c>
    </row>
    <row r="13" spans="1:5" ht="15.6" x14ac:dyDescent="0.3">
      <c r="A13" s="2"/>
      <c r="B13" s="29" t="s">
        <v>32</v>
      </c>
      <c r="C13" s="6">
        <f>C10+C11+C12</f>
        <v>362704.64293750003</v>
      </c>
      <c r="D13" s="7"/>
    </row>
    <row r="14" spans="1:5" ht="15.6" x14ac:dyDescent="0.3">
      <c r="A14" s="2"/>
      <c r="B14" s="2" t="s">
        <v>42</v>
      </c>
      <c r="C14" s="32">
        <f>C4+C8-C13</f>
        <v>5024881.0795625001</v>
      </c>
    </row>
    <row r="15" spans="1:5" x14ac:dyDescent="0.3">
      <c r="A15" s="1"/>
      <c r="B15" s="1"/>
      <c r="C15" s="12"/>
    </row>
    <row r="17" spans="1:3" x14ac:dyDescent="0.3">
      <c r="A17" s="35" t="s">
        <v>28</v>
      </c>
      <c r="B17" s="36"/>
      <c r="C17" s="36"/>
    </row>
    <row r="18" spans="1:3" x14ac:dyDescent="0.3">
      <c r="A18" s="36"/>
      <c r="B18" s="36"/>
      <c r="C18" s="36"/>
    </row>
    <row r="19" spans="1:3" x14ac:dyDescent="0.3">
      <c r="A19" s="36"/>
      <c r="B19" s="36"/>
      <c r="C19" s="36"/>
    </row>
    <row r="20" spans="1:3" x14ac:dyDescent="0.3">
      <c r="A20" s="36"/>
      <c r="B20" s="36"/>
      <c r="C20" s="36"/>
    </row>
    <row r="21" spans="1:3" x14ac:dyDescent="0.3">
      <c r="A21" s="36"/>
      <c r="B21" s="36"/>
      <c r="C21" s="36"/>
    </row>
  </sheetData>
  <mergeCells count="4">
    <mergeCell ref="A2:C2"/>
    <mergeCell ref="A5:C5"/>
    <mergeCell ref="A9:C9"/>
    <mergeCell ref="A17:C2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C1" sqref="C1"/>
    </sheetView>
  </sheetViews>
  <sheetFormatPr defaultRowHeight="14.4" x14ac:dyDescent="0.3"/>
  <cols>
    <col min="1" max="1" width="8.88671875" customWidth="1"/>
    <col min="2" max="2" width="62.33203125" customWidth="1"/>
    <col min="3" max="3" width="23.88671875" style="13" customWidth="1"/>
    <col min="4" max="4" width="29.109375" customWidth="1"/>
    <col min="5" max="5" width="11.44140625" bestFit="1" customWidth="1"/>
  </cols>
  <sheetData>
    <row r="1" spans="1:5" ht="15.6" x14ac:dyDescent="0.3">
      <c r="C1" s="21" t="s">
        <v>50</v>
      </c>
    </row>
    <row r="2" spans="1:5" ht="63.6" customHeight="1" x14ac:dyDescent="0.3">
      <c r="A2" s="38" t="s">
        <v>43</v>
      </c>
      <c r="B2" s="39"/>
      <c r="C2" s="39"/>
    </row>
    <row r="3" spans="1:5" ht="31.2" x14ac:dyDescent="0.3">
      <c r="A3" s="33" t="s">
        <v>0</v>
      </c>
      <c r="B3" s="33" t="s">
        <v>1</v>
      </c>
      <c r="C3" s="11" t="s">
        <v>10</v>
      </c>
    </row>
    <row r="4" spans="1:5" ht="31.2" x14ac:dyDescent="0.3">
      <c r="A4" s="3"/>
      <c r="B4" s="31" t="s">
        <v>21</v>
      </c>
      <c r="C4" s="17">
        <v>3054597.66</v>
      </c>
    </row>
    <row r="5" spans="1:5" ht="15.6" x14ac:dyDescent="0.3">
      <c r="A5" s="37" t="s">
        <v>29</v>
      </c>
      <c r="B5" s="37"/>
      <c r="C5" s="37"/>
      <c r="E5" s="14"/>
    </row>
    <row r="6" spans="1:5" ht="15.6" x14ac:dyDescent="0.3">
      <c r="A6" s="3" t="s">
        <v>2</v>
      </c>
      <c r="B6" s="31" t="s">
        <v>5</v>
      </c>
      <c r="C6" s="17">
        <v>500000</v>
      </c>
      <c r="E6" s="10"/>
    </row>
    <row r="7" spans="1:5" ht="31.2" x14ac:dyDescent="0.3">
      <c r="A7" s="3" t="s">
        <v>3</v>
      </c>
      <c r="B7" s="31" t="s">
        <v>7</v>
      </c>
      <c r="C7" s="18">
        <f>(C4+C6)*15%</f>
        <v>533189.64899999998</v>
      </c>
      <c r="E7" s="9"/>
    </row>
    <row r="8" spans="1:5" ht="15.6" x14ac:dyDescent="0.3">
      <c r="A8" s="2"/>
      <c r="B8" s="29" t="s">
        <v>30</v>
      </c>
      <c r="C8" s="6">
        <f>SUM(C6:C7)</f>
        <v>1033189.649</v>
      </c>
      <c r="E8" s="9"/>
    </row>
    <row r="9" spans="1:5" ht="15.6" x14ac:dyDescent="0.3">
      <c r="A9" s="37" t="s">
        <v>31</v>
      </c>
      <c r="B9" s="37"/>
      <c r="C9" s="37"/>
      <c r="D9" s="4"/>
      <c r="E9" s="9"/>
    </row>
    <row r="10" spans="1:5" ht="31.2" x14ac:dyDescent="0.3">
      <c r="A10" s="15" t="s">
        <v>4</v>
      </c>
      <c r="B10" s="15" t="s">
        <v>33</v>
      </c>
      <c r="C10" s="16">
        <f>C7/100*7.5</f>
        <v>39989.223675000001</v>
      </c>
      <c r="D10" s="4"/>
      <c r="E10" s="9"/>
    </row>
    <row r="11" spans="1:5" ht="32.4" customHeight="1" x14ac:dyDescent="0.3">
      <c r="A11" s="15" t="s">
        <v>6</v>
      </c>
      <c r="B11" s="3" t="s">
        <v>34</v>
      </c>
      <c r="C11" s="5"/>
      <c r="D11" s="10"/>
      <c r="E11" s="9"/>
    </row>
    <row r="12" spans="1:5" ht="15.6" x14ac:dyDescent="0.3">
      <c r="A12" s="3" t="s">
        <v>8</v>
      </c>
      <c r="B12" s="3" t="s">
        <v>9</v>
      </c>
      <c r="C12" s="18"/>
    </row>
    <row r="13" spans="1:5" ht="15.6" x14ac:dyDescent="0.3">
      <c r="A13" s="2"/>
      <c r="B13" s="29" t="s">
        <v>32</v>
      </c>
      <c r="C13" s="6">
        <f>C10+C11+C12</f>
        <v>39989.223675000001</v>
      </c>
      <c r="D13" s="7"/>
    </row>
    <row r="14" spans="1:5" ht="15.6" x14ac:dyDescent="0.3">
      <c r="A14" s="2"/>
      <c r="B14" s="2" t="s">
        <v>44</v>
      </c>
      <c r="C14" s="32">
        <f>C4+C8-C13</f>
        <v>4047798.0853250003</v>
      </c>
    </row>
    <row r="15" spans="1:5" x14ac:dyDescent="0.3">
      <c r="A15" s="1"/>
      <c r="B15" s="1"/>
      <c r="C15" s="12"/>
    </row>
    <row r="17" spans="1:3" x14ac:dyDescent="0.3">
      <c r="A17" s="35" t="s">
        <v>28</v>
      </c>
      <c r="B17" s="36"/>
      <c r="C17" s="36"/>
    </row>
    <row r="18" spans="1:3" x14ac:dyDescent="0.3">
      <c r="A18" s="36"/>
      <c r="B18" s="36"/>
      <c r="C18" s="36"/>
    </row>
    <row r="19" spans="1:3" x14ac:dyDescent="0.3">
      <c r="A19" s="36"/>
      <c r="B19" s="36"/>
      <c r="C19" s="36"/>
    </row>
    <row r="20" spans="1:3" x14ac:dyDescent="0.3">
      <c r="A20" s="36"/>
      <c r="B20" s="36"/>
      <c r="C20" s="36"/>
    </row>
    <row r="21" spans="1:3" x14ac:dyDescent="0.3">
      <c r="A21" s="36"/>
      <c r="B21" s="36"/>
      <c r="C21" s="36"/>
    </row>
  </sheetData>
  <mergeCells count="4">
    <mergeCell ref="A2:C2"/>
    <mergeCell ref="A5:C5"/>
    <mergeCell ref="A9:C9"/>
    <mergeCell ref="A17:C2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sqref="A1:E1"/>
    </sheetView>
  </sheetViews>
  <sheetFormatPr defaultRowHeight="14.4" x14ac:dyDescent="0.3"/>
  <cols>
    <col min="1" max="1" width="48.6640625" style="19" customWidth="1"/>
    <col min="2" max="2" width="13.33203125" customWidth="1"/>
    <col min="3" max="3" width="11.6640625" customWidth="1"/>
    <col min="4" max="4" width="9.33203125" bestFit="1" customWidth="1"/>
    <col min="5" max="5" width="10.88671875" bestFit="1" customWidth="1"/>
  </cols>
  <sheetData>
    <row r="1" spans="1:5" ht="15.6" x14ac:dyDescent="0.3">
      <c r="A1" s="40" t="s">
        <v>51</v>
      </c>
      <c r="B1" s="41"/>
      <c r="C1" s="41"/>
      <c r="D1" s="41"/>
      <c r="E1" s="41"/>
    </row>
    <row r="2" spans="1:5" ht="46.95" customHeight="1" x14ac:dyDescent="0.3">
      <c r="A2" s="42" t="s">
        <v>26</v>
      </c>
      <c r="B2" s="43"/>
      <c r="C2" s="43"/>
      <c r="D2" s="43"/>
      <c r="E2" s="43"/>
    </row>
    <row r="3" spans="1:5" s="20" customFormat="1" ht="15.6" x14ac:dyDescent="0.3">
      <c r="A3" s="22"/>
      <c r="B3" s="23" t="s">
        <v>24</v>
      </c>
      <c r="C3" s="23" t="s">
        <v>25</v>
      </c>
      <c r="D3" s="23"/>
      <c r="E3" s="23" t="s">
        <v>25</v>
      </c>
    </row>
    <row r="4" spans="1:5" ht="31.2" x14ac:dyDescent="0.3">
      <c r="A4" s="24" t="s">
        <v>11</v>
      </c>
      <c r="B4" s="25">
        <f>SUM(B5:B14)</f>
        <v>1370960</v>
      </c>
      <c r="C4" s="26"/>
      <c r="D4" s="26"/>
      <c r="E4" s="26"/>
    </row>
    <row r="5" spans="1:5" ht="15.6" x14ac:dyDescent="0.3">
      <c r="A5" s="27" t="s">
        <v>12</v>
      </c>
      <c r="B5" s="26">
        <f>(E5+C5)*12</f>
        <v>232320</v>
      </c>
      <c r="C5" s="26">
        <v>10000</v>
      </c>
      <c r="D5" s="26">
        <v>7.8</v>
      </c>
      <c r="E5" s="26">
        <f>C5*12*7.8%</f>
        <v>9360</v>
      </c>
    </row>
    <row r="6" spans="1:5" ht="15.6" x14ac:dyDescent="0.3">
      <c r="A6" s="27" t="s">
        <v>13</v>
      </c>
      <c r="B6" s="26">
        <f>(E6+C6)*12</f>
        <v>464640</v>
      </c>
      <c r="C6" s="26">
        <v>20000</v>
      </c>
      <c r="D6" s="26">
        <v>7.6</v>
      </c>
      <c r="E6" s="26">
        <f>C6*12*7.8%</f>
        <v>18720</v>
      </c>
    </row>
    <row r="7" spans="1:5" ht="15.6" x14ac:dyDescent="0.3">
      <c r="A7" s="27" t="s">
        <v>14</v>
      </c>
      <c r="B7" s="26">
        <f>12*C7</f>
        <v>444000</v>
      </c>
      <c r="C7" s="26">
        <v>37000</v>
      </c>
      <c r="D7" s="26"/>
      <c r="E7" s="26"/>
    </row>
    <row r="8" spans="1:5" ht="15.6" x14ac:dyDescent="0.3">
      <c r="A8" s="27" t="s">
        <v>15</v>
      </c>
      <c r="B8" s="28">
        <v>75000</v>
      </c>
      <c r="C8" s="26"/>
      <c r="D8" s="26"/>
      <c r="E8" s="26"/>
    </row>
    <row r="9" spans="1:5" ht="15.6" x14ac:dyDescent="0.3">
      <c r="A9" s="27" t="s">
        <v>16</v>
      </c>
      <c r="B9" s="26">
        <f>12*C9</f>
        <v>30000</v>
      </c>
      <c r="C9" s="26">
        <v>2500</v>
      </c>
      <c r="D9" s="26"/>
      <c r="E9" s="26"/>
    </row>
    <row r="10" spans="1:5" ht="15.6" x14ac:dyDescent="0.3">
      <c r="A10" s="27" t="s">
        <v>17</v>
      </c>
      <c r="B10" s="26">
        <v>30000</v>
      </c>
      <c r="C10" s="26"/>
      <c r="D10" s="26"/>
      <c r="E10" s="26"/>
    </row>
    <row r="11" spans="1:5" ht="15.6" x14ac:dyDescent="0.3">
      <c r="A11" s="27" t="s">
        <v>18</v>
      </c>
      <c r="B11" s="26"/>
      <c r="C11" s="26"/>
      <c r="D11" s="26"/>
      <c r="E11" s="26"/>
    </row>
    <row r="12" spans="1:5" ht="15.6" x14ac:dyDescent="0.3">
      <c r="A12" s="27" t="s">
        <v>19</v>
      </c>
      <c r="B12" s="26">
        <v>5000</v>
      </c>
      <c r="C12" s="26"/>
      <c r="D12" s="26"/>
      <c r="E12" s="26"/>
    </row>
    <row r="13" spans="1:5" ht="46.8" x14ac:dyDescent="0.3">
      <c r="A13" s="27" t="s">
        <v>20</v>
      </c>
      <c r="B13" s="26">
        <v>10000</v>
      </c>
      <c r="C13" s="26"/>
      <c r="D13" s="26"/>
      <c r="E13" s="26"/>
    </row>
    <row r="14" spans="1:5" ht="46.8" x14ac:dyDescent="0.3">
      <c r="A14" s="27" t="s">
        <v>27</v>
      </c>
      <c r="B14" s="26">
        <v>80000</v>
      </c>
      <c r="C14" s="30"/>
      <c r="D14" s="30"/>
      <c r="E14" s="30"/>
    </row>
    <row r="16" spans="1:5" x14ac:dyDescent="0.3">
      <c r="A16" s="35" t="s">
        <v>28</v>
      </c>
      <c r="B16" s="36"/>
      <c r="C16" s="36"/>
      <c r="D16" s="44"/>
      <c r="E16" s="44"/>
    </row>
    <row r="17" spans="1:5" x14ac:dyDescent="0.3">
      <c r="A17" s="36"/>
      <c r="B17" s="36"/>
      <c r="C17" s="36"/>
      <c r="D17" s="44"/>
      <c r="E17" s="44"/>
    </row>
    <row r="18" spans="1:5" x14ac:dyDescent="0.3">
      <c r="A18" s="36"/>
      <c r="B18" s="36"/>
      <c r="C18" s="36"/>
      <c r="D18" s="44"/>
      <c r="E18" s="44"/>
    </row>
    <row r="19" spans="1:5" x14ac:dyDescent="0.3">
      <c r="A19" s="36"/>
      <c r="B19" s="36"/>
      <c r="C19" s="36"/>
      <c r="D19" s="44"/>
      <c r="E19" s="44"/>
    </row>
    <row r="20" spans="1:5" x14ac:dyDescent="0.3">
      <c r="A20" s="36"/>
      <c r="B20" s="36"/>
      <c r="C20" s="36"/>
      <c r="D20" s="44"/>
      <c r="E20" s="44"/>
    </row>
  </sheetData>
  <mergeCells count="3">
    <mergeCell ref="A1:E1"/>
    <mergeCell ref="A2:E2"/>
    <mergeCell ref="A16:E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 Разв Доход</vt:lpstr>
      <vt:lpstr>2 Молод Апрель</vt:lpstr>
      <vt:lpstr>3 Юбил ТБК</vt:lpstr>
      <vt:lpstr>4 ЭконОбраз ТКБ</vt:lpstr>
      <vt:lpstr>5 Физмех Регион</vt:lpstr>
      <vt:lpstr>6 Музей ВИМ</vt:lpstr>
      <vt:lpstr>7 Административные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катя</dc:creator>
  <cp:lastModifiedBy>Федя</cp:lastModifiedBy>
  <cp:lastPrinted>2025-06-09T11:59:32Z</cp:lastPrinted>
  <dcterms:created xsi:type="dcterms:W3CDTF">2019-04-20T08:30:11Z</dcterms:created>
  <dcterms:modified xsi:type="dcterms:W3CDTF">2025-07-27T21:13:19Z</dcterms:modified>
</cp:coreProperties>
</file>