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662" firstSheet="2" activeTab="7"/>
  </bookViews>
  <sheets>
    <sheet name="1 Разв Доход" sheetId="1" r:id="rId1"/>
    <sheet name="2 Молод Апрель" sheetId="11" r:id="rId2"/>
    <sheet name="3 Юбил ТБК" sheetId="12" r:id="rId3"/>
    <sheet name="4 ЭконОбраз ТКБ" sheetId="13" r:id="rId4"/>
    <sheet name="5 Физмех Регион" sheetId="14" r:id="rId5"/>
    <sheet name="6 Музей ВИМ" sheetId="15" r:id="rId6"/>
    <sheet name="7 ИММиТ ВИМ" sheetId="16" r:id="rId7"/>
    <sheet name="8 АУР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<sst xmlns="http://schemas.openxmlformats.org/spreadsheetml/2006/main" count="172" uniqueCount="58">
  <si>
    <t>Приложение 1</t>
  </si>
  <si>
    <t>Финансовый план Фонда на 2025 год                                                                             Целевой капитал №1 «Развитие Санкт-Петербургского политехнического университета Петра Великого»</t>
  </si>
  <si>
    <t>№ статьи</t>
  </si>
  <si>
    <t>Показатели</t>
  </si>
  <si>
    <t>Прогноз,  руб.</t>
  </si>
  <si>
    <t>Целевой капитал, находящийся в доверительном управлении в Управляющей Компании на 01.01.2025 г.</t>
  </si>
  <si>
    <t>1. Доходы</t>
  </si>
  <si>
    <t>1.1.</t>
  </si>
  <si>
    <t>Пожертвования на пополнение целевого капитала</t>
  </si>
  <si>
    <t>1.2.</t>
  </si>
  <si>
    <t>Доход от доверительного управления имуществом, составляющим целевой капитал</t>
  </si>
  <si>
    <t>Итого доходы:</t>
  </si>
  <si>
    <t>2. Расходы</t>
  </si>
  <si>
    <t>2.1.</t>
  </si>
  <si>
    <t>Вознаграждение УК по условиям договра доверительного управления</t>
  </si>
  <si>
    <t>2.2.</t>
  </si>
  <si>
    <t>Расходы на содержание Фонда и ведение им уставной деятельности (АУР)</t>
  </si>
  <si>
    <t>2.3.</t>
  </si>
  <si>
    <t>Средства, планируемые к передаче в СПбПУ</t>
  </si>
  <si>
    <t>Итого расходы:</t>
  </si>
  <si>
    <t>Размер ЦК-1 на 31.12.2025</t>
  </si>
  <si>
    <t>Исполнительный директор                                                                        Новикова О.В.
«___» ___________ 2025 год</t>
  </si>
  <si>
    <t>Приложение 2</t>
  </si>
  <si>
    <t>Финансовый план Фонда на 2025 год                                                                             Целевой капитал 2 «Развитие молодежных проектов и студенческого профсоюзного движения СПбПУ»</t>
  </si>
  <si>
    <t>Размер ЦК-2 на 31.12.2025</t>
  </si>
  <si>
    <t>Приложение 3</t>
  </si>
  <si>
    <t>Финансовый план Фонда на 2025 год                                                                             Целевой капитал 3 «Юбилейный»</t>
  </si>
  <si>
    <t>Размер ЦК-3 на 31.12.2025</t>
  </si>
  <si>
    <t>Приложение 4</t>
  </si>
  <si>
    <t>Финансовый план Фонда на 2025 год                                                                             Целевой капитал 4 «Экономическое образование»</t>
  </si>
  <si>
    <t>Размер ЦК-4 на 31.12.2025</t>
  </si>
  <si>
    <t>Приложение 5</t>
  </si>
  <si>
    <t>Финансовый план Фонда на 2025 год                                                                             Целевой капитал 5 «Развитие научно-образовательных, молодежных и просветительских проектов ФизМеха»</t>
  </si>
  <si>
    <t>Размер ЦК-5 на 31.12.2025</t>
  </si>
  <si>
    <t>Приложение 6</t>
  </si>
  <si>
    <t>Финансовый план Фонда на 2025 год                                                                             Целевой капитал 6 «Музей истории СПбПУ»</t>
  </si>
  <si>
    <t>Размер ЦК-6 на 31.12.2025</t>
  </si>
  <si>
    <t>Приложение 7</t>
  </si>
  <si>
    <t>Финансовый план Фонда на 2025 год                                                                             Целевой капитал 7 «Института машиностроения, материалов и транспорта»</t>
  </si>
  <si>
    <t>Целевой капитал, находящийся в доверительном управлении в Управляющей Компании на 18.08.2025 г.</t>
  </si>
  <si>
    <t>Размер ЦК-7 на 31.12.2025</t>
  </si>
  <si>
    <t>Приложение 8</t>
  </si>
  <si>
    <t xml:space="preserve">Административно-управленческие расходы Фонда на 2025 год </t>
  </si>
  <si>
    <t>Итого:</t>
  </si>
  <si>
    <t>Ежемес.:</t>
  </si>
  <si>
    <t>% на отчисления в соц.фонд</t>
  </si>
  <si>
    <t>Отчисления в соц.фонд  (ежемес.):</t>
  </si>
  <si>
    <t>Административно-управленческие расходы, итого:</t>
  </si>
  <si>
    <t>ФОТ АУП с налогами</t>
  </si>
  <si>
    <t>Оплата ГПХ</t>
  </si>
  <si>
    <t>Расходы на бухгалтерское обслуживание</t>
  </si>
  <si>
    <t>Расходы на проведение аудита</t>
  </si>
  <si>
    <t>Оплата аренды помещения</t>
  </si>
  <si>
    <t>Расходы на банковское обслуживание</t>
  </si>
  <si>
    <t>Расходы на рекламу</t>
  </si>
  <si>
    <t>Расходы на приобретение материалов</t>
  </si>
  <si>
    <t>Оплата неисключительных прав использования программы передачи электронной отчетности СБиС++ сроком на 1 год</t>
  </si>
  <si>
    <t>Прочие расходы (консультация аудитора, размещение данных на портале, нотариальные расходы и др.)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</si>
</sst>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#\ ##0.00_);\(#\ ##0.00\)"/>
    <numFmt numFmtId="182" formatCode="#\ ##0.00\ _₽"/>
  </numFmts>
  <fonts count="29">
    <font>
      <sz val="11"/>
      <color theme="1"/>
      <name val="Calibri"/>
      <charset val="204"/>
      <scheme val="minor"/>
    </font>
    <font>
      <i/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3"/>
      <color theme="1"/>
      <name val="Times New Roman"/>
      <charset val="204"/>
    </font>
    <font>
      <b/>
      <sz val="13"/>
      <color theme="1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wrapText="1"/>
    </xf>
    <xf numFmtId="180" fontId="3" fillId="0" borderId="2" xfId="0" applyNumberFormat="1" applyFont="1" applyBorder="1" applyAlignment="1">
      <alignment horizontal="right"/>
    </xf>
    <xf numFmtId="180" fontId="3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80" fontId="2" fillId="0" borderId="2" xfId="0" applyNumberFormat="1" applyFont="1" applyBorder="1"/>
    <xf numFmtId="180" fontId="4" fillId="0" borderId="2" xfId="0" applyNumberFormat="1" applyFont="1" applyBorder="1"/>
    <xf numFmtId="0" fontId="4" fillId="0" borderId="2" xfId="0" applyFont="1" applyBorder="1" applyAlignment="1">
      <alignment wrapText="1"/>
    </xf>
    <xf numFmtId="180" fontId="4" fillId="2" borderId="2" xfId="0" applyNumberFormat="1" applyFont="1" applyFill="1" applyBorder="1"/>
    <xf numFmtId="0" fontId="4" fillId="0" borderId="2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180" fontId="0" fillId="0" borderId="0" xfId="0" applyNumberFormat="1"/>
    <xf numFmtId="180" fontId="1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180" fontId="0" fillId="0" borderId="0" xfId="0" applyNumberFormat="1" applyBorder="1"/>
    <xf numFmtId="18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80" fontId="7" fillId="0" borderId="0" xfId="0" applyNumberFormat="1" applyFont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Fill="1"/>
    <xf numFmtId="180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2" fontId="8" fillId="0" borderId="4" xfId="0" applyNumberFormat="1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10" sqref="C10"/>
    </sheetView>
  </sheetViews>
  <sheetFormatPr defaultColWidth="9" defaultRowHeight="14.4" outlineLevelCol="4"/>
  <cols>
    <col min="1" max="1" width="8.88888888888889" customWidth="1"/>
    <col min="2" max="2" width="62.3333333333333" customWidth="1"/>
    <col min="3" max="3" width="23.8888888888889" style="19" customWidth="1"/>
    <col min="4" max="4" width="29.1111111111111" customWidth="1"/>
    <col min="5" max="5" width="11.4444444444444" customWidth="1"/>
  </cols>
  <sheetData>
    <row r="1" ht="15.6" spans="3:3">
      <c r="C1" s="20" t="s">
        <v>0</v>
      </c>
    </row>
    <row r="2" ht="63.6" customHeight="1" spans="1:3">
      <c r="A2" s="21" t="s">
        <v>1</v>
      </c>
      <c r="B2" s="21"/>
      <c r="C2" s="21"/>
    </row>
    <row r="3" ht="31.2" spans="1:3">
      <c r="A3" s="23" t="s">
        <v>2</v>
      </c>
      <c r="B3" s="23" t="s">
        <v>3</v>
      </c>
      <c r="C3" s="24" t="s">
        <v>4</v>
      </c>
    </row>
    <row r="4" ht="31.2" spans="1:3">
      <c r="A4" s="25"/>
      <c r="B4" s="26" t="s">
        <v>5</v>
      </c>
      <c r="C4" s="39">
        <v>73298208.17</v>
      </c>
    </row>
    <row r="5" ht="15.6" spans="1:5">
      <c r="A5" s="23" t="s">
        <v>6</v>
      </c>
      <c r="B5" s="23"/>
      <c r="C5" s="23"/>
      <c r="E5" s="28"/>
    </row>
    <row r="6" ht="15.6" spans="1:5">
      <c r="A6" s="25" t="s">
        <v>7</v>
      </c>
      <c r="B6" s="26" t="s">
        <v>8</v>
      </c>
      <c r="C6" s="29">
        <v>3000000</v>
      </c>
      <c r="E6" s="30"/>
    </row>
    <row r="7" ht="31.2" spans="1:5">
      <c r="A7" s="25" t="s">
        <v>9</v>
      </c>
      <c r="B7" s="26" t="s">
        <v>10</v>
      </c>
      <c r="C7" s="31">
        <f>(C4+C6)*15%</f>
        <v>11444731.2255</v>
      </c>
      <c r="E7" s="32"/>
    </row>
    <row r="8" ht="15.6" spans="1:5">
      <c r="A8" s="33"/>
      <c r="B8" s="34" t="s">
        <v>11</v>
      </c>
      <c r="C8" s="35">
        <f>SUM(C6:C7)</f>
        <v>14444731.2255</v>
      </c>
      <c r="E8" s="32"/>
    </row>
    <row r="9" ht="15.6" spans="1:5">
      <c r="A9" s="23" t="s">
        <v>12</v>
      </c>
      <c r="B9" s="23"/>
      <c r="C9" s="23"/>
      <c r="D9" s="36"/>
      <c r="E9" s="32"/>
    </row>
    <row r="10" ht="31.2" spans="1:5">
      <c r="A10" s="37" t="s">
        <v>13</v>
      </c>
      <c r="B10" s="37" t="s">
        <v>14</v>
      </c>
      <c r="C10" s="38">
        <f>C7/100*7.5</f>
        <v>858354.8419125</v>
      </c>
      <c r="D10" s="36"/>
      <c r="E10" s="32"/>
    </row>
    <row r="11" ht="32.4" customHeight="1" spans="1:5">
      <c r="A11" s="37" t="s">
        <v>15</v>
      </c>
      <c r="B11" s="25" t="s">
        <v>16</v>
      </c>
      <c r="C11" s="39">
        <f>'8 АУР'!B4</f>
        <v>1061600</v>
      </c>
      <c r="D11" s="30"/>
      <c r="E11" s="32"/>
    </row>
    <row r="12" ht="15.6" spans="1:3">
      <c r="A12" s="25" t="s">
        <v>17</v>
      </c>
      <c r="B12" s="25" t="s">
        <v>18</v>
      </c>
      <c r="C12" s="31">
        <v>0</v>
      </c>
    </row>
    <row r="13" ht="15.6" spans="1:4">
      <c r="A13" s="33"/>
      <c r="B13" s="34" t="s">
        <v>19</v>
      </c>
      <c r="C13" s="35">
        <f>C10+C11+C12</f>
        <v>1919954.8419125</v>
      </c>
      <c r="D13" s="40"/>
    </row>
    <row r="14" ht="15.6" spans="1:3">
      <c r="A14" s="33"/>
      <c r="B14" s="33" t="s">
        <v>20</v>
      </c>
      <c r="C14" s="41">
        <f>C4+C8-C13</f>
        <v>85822984.5535875</v>
      </c>
    </row>
    <row r="15" spans="1:3">
      <c r="A15" s="42"/>
      <c r="B15" s="42"/>
      <c r="C15" s="43"/>
    </row>
    <row r="17" spans="1:3">
      <c r="A17" s="16" t="s">
        <v>21</v>
      </c>
      <c r="B17" s="17"/>
      <c r="C17" s="17"/>
    </row>
    <row r="18" spans="1:3">
      <c r="A18" s="17"/>
      <c r="B18" s="17"/>
      <c r="C18" s="17"/>
    </row>
    <row r="19" spans="1:3">
      <c r="A19" s="17"/>
      <c r="B19" s="17"/>
      <c r="C19" s="17"/>
    </row>
    <row r="20" spans="1:3">
      <c r="A20" s="17"/>
      <c r="B20" s="17"/>
      <c r="C20" s="17"/>
    </row>
    <row r="21" spans="1:3">
      <c r="A21" s="17"/>
      <c r="B21" s="17"/>
      <c r="C21" s="17"/>
    </row>
  </sheetData>
  <mergeCells count="4">
    <mergeCell ref="A2:C2"/>
    <mergeCell ref="A5:C5"/>
    <mergeCell ref="A9:C9"/>
    <mergeCell ref="A17:C21"/>
  </mergeCells>
  <pageMargins left="0.708661417322835" right="0.708661417322835" top="0.748031496062992" bottom="0.748031496062992" header="0.31496062992126" footer="0.3149606299212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11" sqref="C11"/>
    </sheetView>
  </sheetViews>
  <sheetFormatPr defaultColWidth="9" defaultRowHeight="14.4" outlineLevelCol="4"/>
  <cols>
    <col min="1" max="1" width="8.88888888888889" customWidth="1"/>
    <col min="2" max="2" width="62.3333333333333" customWidth="1"/>
    <col min="3" max="3" width="23.8888888888889" style="19" customWidth="1"/>
    <col min="4" max="4" width="29.1111111111111" customWidth="1"/>
    <col min="5" max="5" width="11.4444444444444" customWidth="1"/>
  </cols>
  <sheetData>
    <row r="1" ht="15.6" spans="3:3">
      <c r="C1" s="20" t="s">
        <v>22</v>
      </c>
    </row>
    <row r="2" ht="63.6" customHeight="1" spans="1:3">
      <c r="A2" s="21" t="s">
        <v>23</v>
      </c>
      <c r="B2" s="22"/>
      <c r="C2" s="22"/>
    </row>
    <row r="3" ht="31.2" spans="1:3">
      <c r="A3" s="23" t="s">
        <v>2</v>
      </c>
      <c r="B3" s="23" t="s">
        <v>3</v>
      </c>
      <c r="C3" s="24" t="s">
        <v>4</v>
      </c>
    </row>
    <row r="4" ht="31.2" spans="1:3">
      <c r="A4" s="25"/>
      <c r="B4" s="26" t="s">
        <v>5</v>
      </c>
      <c r="C4" s="39">
        <v>4950676.32</v>
      </c>
    </row>
    <row r="5" ht="15.6" spans="1:5">
      <c r="A5" s="23" t="s">
        <v>6</v>
      </c>
      <c r="B5" s="23"/>
      <c r="C5" s="23"/>
      <c r="E5" s="28"/>
    </row>
    <row r="6" ht="15.6" spans="1:5">
      <c r="A6" s="25" t="s">
        <v>7</v>
      </c>
      <c r="B6" s="26" t="s">
        <v>8</v>
      </c>
      <c r="C6" s="29">
        <v>100000</v>
      </c>
      <c r="E6" s="30"/>
    </row>
    <row r="7" ht="31.2" spans="1:5">
      <c r="A7" s="25" t="s">
        <v>9</v>
      </c>
      <c r="B7" s="26" t="s">
        <v>10</v>
      </c>
      <c r="C7" s="31">
        <f>(C4+C6)*15%</f>
        <v>757601.448</v>
      </c>
      <c r="E7" s="32"/>
    </row>
    <row r="8" ht="15.6" spans="1:5">
      <c r="A8" s="33"/>
      <c r="B8" s="34" t="s">
        <v>11</v>
      </c>
      <c r="C8" s="35">
        <f>SUM(C6:C7)</f>
        <v>857601.448</v>
      </c>
      <c r="E8" s="32"/>
    </row>
    <row r="9" ht="15.6" spans="1:5">
      <c r="A9" s="23" t="s">
        <v>12</v>
      </c>
      <c r="B9" s="23"/>
      <c r="C9" s="23"/>
      <c r="D9" s="36"/>
      <c r="E9" s="32"/>
    </row>
    <row r="10" ht="31.2" spans="1:5">
      <c r="A10" s="37" t="s">
        <v>13</v>
      </c>
      <c r="B10" s="37" t="s">
        <v>14</v>
      </c>
      <c r="C10" s="38">
        <f>C7/100*6.5</f>
        <v>49244.09412</v>
      </c>
      <c r="D10" s="36"/>
      <c r="E10" s="32"/>
    </row>
    <row r="11" ht="32.4" customHeight="1" spans="1:5">
      <c r="A11" s="37" t="s">
        <v>15</v>
      </c>
      <c r="B11" s="25" t="s">
        <v>16</v>
      </c>
      <c r="C11" s="39"/>
      <c r="D11" s="30"/>
      <c r="E11" s="32"/>
    </row>
    <row r="12" ht="15.6" spans="1:3">
      <c r="A12" s="25" t="s">
        <v>17</v>
      </c>
      <c r="B12" s="25" t="s">
        <v>18</v>
      </c>
      <c r="C12" s="31">
        <v>0</v>
      </c>
    </row>
    <row r="13" ht="15.6" spans="1:4">
      <c r="A13" s="33"/>
      <c r="B13" s="34" t="s">
        <v>19</v>
      </c>
      <c r="C13" s="35">
        <f>C10+C11+C12</f>
        <v>49244.09412</v>
      </c>
      <c r="D13" s="40"/>
    </row>
    <row r="14" ht="15.6" spans="1:3">
      <c r="A14" s="33"/>
      <c r="B14" s="33" t="s">
        <v>24</v>
      </c>
      <c r="C14" s="41">
        <f>C4+C8-C13</f>
        <v>5759033.67388</v>
      </c>
    </row>
    <row r="15" spans="1:3">
      <c r="A15" s="42"/>
      <c r="B15" s="42"/>
      <c r="C15" s="43"/>
    </row>
    <row r="17" spans="1:3">
      <c r="A17" s="16" t="s">
        <v>21</v>
      </c>
      <c r="B17" s="17"/>
      <c r="C17" s="17"/>
    </row>
    <row r="18" spans="1:3">
      <c r="A18" s="17"/>
      <c r="B18" s="17"/>
      <c r="C18" s="17"/>
    </row>
    <row r="19" spans="1:3">
      <c r="A19" s="17"/>
      <c r="B19" s="17"/>
      <c r="C19" s="17"/>
    </row>
    <row r="20" spans="1:3">
      <c r="A20" s="17"/>
      <c r="B20" s="17"/>
      <c r="C20" s="17"/>
    </row>
    <row r="21" spans="1:3">
      <c r="A21" s="17"/>
      <c r="B21" s="17"/>
      <c r="C21" s="17"/>
    </row>
  </sheetData>
  <mergeCells count="4">
    <mergeCell ref="A2:C2"/>
    <mergeCell ref="A5:C5"/>
    <mergeCell ref="A9:C9"/>
    <mergeCell ref="A17:C21"/>
  </mergeCells>
  <pageMargins left="0.708661417322835" right="0.708661417322835" top="0.748031496062992" bottom="0.748031496062992" header="0.31496062992126" footer="0.31496062992126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11" sqref="C11"/>
    </sheetView>
  </sheetViews>
  <sheetFormatPr defaultColWidth="9" defaultRowHeight="14.4" outlineLevelCol="4"/>
  <cols>
    <col min="1" max="1" width="8.88888888888889" customWidth="1"/>
    <col min="2" max="2" width="62.3333333333333" customWidth="1"/>
    <col min="3" max="3" width="23.8888888888889" style="19" customWidth="1"/>
    <col min="4" max="4" width="29.1111111111111" customWidth="1"/>
    <col min="5" max="5" width="11.4444444444444" customWidth="1"/>
  </cols>
  <sheetData>
    <row r="1" ht="15.6" spans="3:3">
      <c r="C1" s="20" t="s">
        <v>25</v>
      </c>
    </row>
    <row r="2" ht="63.6" customHeight="1" spans="1:3">
      <c r="A2" s="21" t="s">
        <v>26</v>
      </c>
      <c r="B2" s="22"/>
      <c r="C2" s="22"/>
    </row>
    <row r="3" ht="31.95" spans="1:3">
      <c r="A3" s="23" t="s">
        <v>2</v>
      </c>
      <c r="B3" s="23" t="s">
        <v>3</v>
      </c>
      <c r="C3" s="24" t="s">
        <v>4</v>
      </c>
    </row>
    <row r="4" ht="31.2" spans="1:3">
      <c r="A4" s="25"/>
      <c r="B4" s="26" t="s">
        <v>5</v>
      </c>
      <c r="C4" s="44">
        <v>18459355.51</v>
      </c>
    </row>
    <row r="5" ht="15.6" spans="1:5">
      <c r="A5" s="23" t="s">
        <v>6</v>
      </c>
      <c r="B5" s="23"/>
      <c r="C5" s="23"/>
      <c r="E5" s="28"/>
    </row>
    <row r="6" ht="15.6" spans="1:5">
      <c r="A6" s="25" t="s">
        <v>7</v>
      </c>
      <c r="B6" s="26" t="s">
        <v>8</v>
      </c>
      <c r="C6" s="29">
        <v>3000000</v>
      </c>
      <c r="E6" s="30"/>
    </row>
    <row r="7" ht="31.2" spans="1:5">
      <c r="A7" s="25" t="s">
        <v>9</v>
      </c>
      <c r="B7" s="26" t="s">
        <v>10</v>
      </c>
      <c r="C7" s="31">
        <f>(C4+C6)*15%</f>
        <v>3218903.3265</v>
      </c>
      <c r="E7" s="32"/>
    </row>
    <row r="8" ht="15.6" spans="1:5">
      <c r="A8" s="33"/>
      <c r="B8" s="34" t="s">
        <v>11</v>
      </c>
      <c r="C8" s="35">
        <f>SUM(C6:C7)</f>
        <v>6218903.3265</v>
      </c>
      <c r="E8" s="32"/>
    </row>
    <row r="9" ht="15.6" spans="1:5">
      <c r="A9" s="23" t="s">
        <v>12</v>
      </c>
      <c r="B9" s="23"/>
      <c r="C9" s="23"/>
      <c r="D9" s="36"/>
      <c r="E9" s="32"/>
    </row>
    <row r="10" ht="31.2" spans="1:5">
      <c r="A10" s="37" t="s">
        <v>13</v>
      </c>
      <c r="B10" s="37" t="s">
        <v>14</v>
      </c>
      <c r="C10" s="38">
        <f>C7/100*5</f>
        <v>160945.166325</v>
      </c>
      <c r="D10" s="36"/>
      <c r="E10" s="32"/>
    </row>
    <row r="11" ht="32.4" customHeight="1" spans="1:5">
      <c r="A11" s="37" t="s">
        <v>15</v>
      </c>
      <c r="B11" s="25" t="s">
        <v>16</v>
      </c>
      <c r="C11" s="39"/>
      <c r="D11" s="30"/>
      <c r="E11" s="32"/>
    </row>
    <row r="12" ht="15.6" spans="1:3">
      <c r="A12" s="25" t="s">
        <v>17</v>
      </c>
      <c r="B12" s="25" t="s">
        <v>18</v>
      </c>
      <c r="C12" s="31">
        <v>0</v>
      </c>
    </row>
    <row r="13" ht="15.6" spans="1:4">
      <c r="A13" s="33"/>
      <c r="B13" s="34" t="s">
        <v>19</v>
      </c>
      <c r="C13" s="35">
        <f>C10+C11+C12</f>
        <v>160945.166325</v>
      </c>
      <c r="D13" s="40"/>
    </row>
    <row r="14" ht="15.6" spans="1:3">
      <c r="A14" s="33"/>
      <c r="B14" s="33" t="s">
        <v>27</v>
      </c>
      <c r="C14" s="41">
        <f>C4+C8-C13</f>
        <v>24517313.670175</v>
      </c>
    </row>
    <row r="15" spans="1:3">
      <c r="A15" s="42"/>
      <c r="B15" s="42"/>
      <c r="C15" s="43"/>
    </row>
    <row r="17" spans="1:3">
      <c r="A17" s="16" t="s">
        <v>21</v>
      </c>
      <c r="B17" s="17"/>
      <c r="C17" s="17"/>
    </row>
    <row r="18" spans="1:3">
      <c r="A18" s="17"/>
      <c r="B18" s="17"/>
      <c r="C18" s="17"/>
    </row>
    <row r="19" spans="1:3">
      <c r="A19" s="17"/>
      <c r="B19" s="17"/>
      <c r="C19" s="17"/>
    </row>
    <row r="20" spans="1:3">
      <c r="A20" s="17"/>
      <c r="B20" s="17"/>
      <c r="C20" s="17"/>
    </row>
    <row r="21" spans="1:3">
      <c r="A21" s="17"/>
      <c r="B21" s="17"/>
      <c r="C21" s="17"/>
    </row>
  </sheetData>
  <mergeCells count="4">
    <mergeCell ref="A2:C2"/>
    <mergeCell ref="A5:C5"/>
    <mergeCell ref="A9:C9"/>
    <mergeCell ref="A17:C21"/>
  </mergeCells>
  <pageMargins left="0.708661417322835" right="0.708661417322835" top="0.748031496062992" bottom="0.748031496062992" header="0.31496062992126" footer="0.31496062992126"/>
  <pageSetup paperSize="9" scale="9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11" sqref="C11"/>
    </sheetView>
  </sheetViews>
  <sheetFormatPr defaultColWidth="9" defaultRowHeight="14.4" outlineLevelCol="4"/>
  <cols>
    <col min="1" max="1" width="8.88888888888889" customWidth="1"/>
    <col min="2" max="2" width="62.3333333333333" customWidth="1"/>
    <col min="3" max="3" width="23.8888888888889" style="19" customWidth="1"/>
    <col min="4" max="4" width="29.1111111111111" customWidth="1"/>
    <col min="5" max="5" width="11.4444444444444" customWidth="1"/>
  </cols>
  <sheetData>
    <row r="1" ht="15.6" spans="3:3">
      <c r="C1" s="20" t="s">
        <v>28</v>
      </c>
    </row>
    <row r="2" ht="63.6" customHeight="1" spans="1:3">
      <c r="A2" s="21" t="s">
        <v>29</v>
      </c>
      <c r="B2" s="22"/>
      <c r="C2" s="22"/>
    </row>
    <row r="3" ht="31.2" spans="1:3">
      <c r="A3" s="23" t="s">
        <v>2</v>
      </c>
      <c r="B3" s="23" t="s">
        <v>3</v>
      </c>
      <c r="C3" s="24" t="s">
        <v>4</v>
      </c>
    </row>
    <row r="4" ht="31.2" spans="1:3">
      <c r="A4" s="25"/>
      <c r="B4" s="26" t="s">
        <v>5</v>
      </c>
      <c r="C4" s="29">
        <v>6655146.66</v>
      </c>
    </row>
    <row r="5" ht="15.6" spans="1:5">
      <c r="A5" s="23" t="s">
        <v>6</v>
      </c>
      <c r="B5" s="23"/>
      <c r="C5" s="23"/>
      <c r="E5" s="28"/>
    </row>
    <row r="6" ht="15.6" spans="1:5">
      <c r="A6" s="25" t="s">
        <v>7</v>
      </c>
      <c r="B6" s="26" t="s">
        <v>8</v>
      </c>
      <c r="C6" s="29">
        <v>1500000</v>
      </c>
      <c r="E6" s="30"/>
    </row>
    <row r="7" ht="31.2" spans="1:5">
      <c r="A7" s="25" t="s">
        <v>9</v>
      </c>
      <c r="B7" s="26" t="s">
        <v>10</v>
      </c>
      <c r="C7" s="31">
        <f>(C4+C6)*15%</f>
        <v>1223271.999</v>
      </c>
      <c r="E7" s="32"/>
    </row>
    <row r="8" ht="15.6" spans="1:5">
      <c r="A8" s="33"/>
      <c r="B8" s="34" t="s">
        <v>11</v>
      </c>
      <c r="C8" s="35">
        <f>SUM(C6:C7)</f>
        <v>2723271.999</v>
      </c>
      <c r="E8" s="32"/>
    </row>
    <row r="9" ht="15.6" spans="1:5">
      <c r="A9" s="23" t="s">
        <v>12</v>
      </c>
      <c r="B9" s="23"/>
      <c r="C9" s="23"/>
      <c r="D9" s="36"/>
      <c r="E9" s="32"/>
    </row>
    <row r="10" ht="31.2" spans="1:5">
      <c r="A10" s="37" t="s">
        <v>13</v>
      </c>
      <c r="B10" s="37" t="s">
        <v>14</v>
      </c>
      <c r="C10" s="38">
        <f>C7/100*4.9</f>
        <v>59940.327951</v>
      </c>
      <c r="D10" s="36"/>
      <c r="E10" s="32"/>
    </row>
    <row r="11" ht="32.4" customHeight="1" spans="1:5">
      <c r="A11" s="37" t="s">
        <v>15</v>
      </c>
      <c r="B11" s="25" t="s">
        <v>16</v>
      </c>
      <c r="C11" s="39"/>
      <c r="D11" s="30"/>
      <c r="E11" s="32"/>
    </row>
    <row r="12" ht="15.6" spans="1:3">
      <c r="A12" s="25" t="s">
        <v>17</v>
      </c>
      <c r="B12" s="25" t="s">
        <v>18</v>
      </c>
      <c r="C12" s="31">
        <v>317000</v>
      </c>
    </row>
    <row r="13" ht="15.6" spans="1:4">
      <c r="A13" s="33"/>
      <c r="B13" s="34" t="s">
        <v>19</v>
      </c>
      <c r="C13" s="35">
        <f>C10+C11+C12</f>
        <v>376940.327951</v>
      </c>
      <c r="D13" s="40"/>
    </row>
    <row r="14" ht="15.6" spans="1:3">
      <c r="A14" s="33"/>
      <c r="B14" s="33" t="s">
        <v>30</v>
      </c>
      <c r="C14" s="41">
        <f>C4+C8-C13</f>
        <v>9001478.331049</v>
      </c>
    </row>
    <row r="15" spans="1:3">
      <c r="A15" s="42"/>
      <c r="B15" s="42"/>
      <c r="C15" s="43"/>
    </row>
    <row r="17" spans="1:3">
      <c r="A17" s="16" t="s">
        <v>21</v>
      </c>
      <c r="B17" s="17"/>
      <c r="C17" s="17"/>
    </row>
    <row r="18" spans="1:3">
      <c r="A18" s="17"/>
      <c r="B18" s="17"/>
      <c r="C18" s="17"/>
    </row>
    <row r="19" spans="1:3">
      <c r="A19" s="17"/>
      <c r="B19" s="17"/>
      <c r="C19" s="17"/>
    </row>
    <row r="20" spans="1:3">
      <c r="A20" s="17"/>
      <c r="B20" s="17"/>
      <c r="C20" s="17"/>
    </row>
    <row r="21" spans="1:3">
      <c r="A21" s="17"/>
      <c r="B21" s="17"/>
      <c r="C21" s="17"/>
    </row>
  </sheetData>
  <mergeCells count="4">
    <mergeCell ref="A2:C2"/>
    <mergeCell ref="A5:C5"/>
    <mergeCell ref="A9:C9"/>
    <mergeCell ref="A17:C21"/>
  </mergeCells>
  <pageMargins left="0.708661417322835" right="0.708661417322835" top="0.748031496062992" bottom="0.748031496062992" header="0.31496062992126" footer="0.31496062992126"/>
  <pageSetup paperSize="9" scale="9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11" sqref="C11"/>
    </sheetView>
  </sheetViews>
  <sheetFormatPr defaultColWidth="9" defaultRowHeight="14.4" outlineLevelCol="4"/>
  <cols>
    <col min="1" max="1" width="8.88888888888889" customWidth="1"/>
    <col min="2" max="2" width="62.3333333333333" customWidth="1"/>
    <col min="3" max="3" width="23.8888888888889" style="19" customWidth="1"/>
    <col min="4" max="4" width="29.1111111111111" customWidth="1"/>
    <col min="5" max="5" width="11.4444444444444" customWidth="1"/>
  </cols>
  <sheetData>
    <row r="1" ht="15.6" spans="3:3">
      <c r="C1" s="20" t="s">
        <v>31</v>
      </c>
    </row>
    <row r="2" ht="63.6" customHeight="1" spans="1:3">
      <c r="A2" s="21" t="s">
        <v>32</v>
      </c>
      <c r="B2" s="22"/>
      <c r="C2" s="22"/>
    </row>
    <row r="3" ht="31.2" spans="1:3">
      <c r="A3" s="23" t="s">
        <v>2</v>
      </c>
      <c r="B3" s="23" t="s">
        <v>3</v>
      </c>
      <c r="C3" s="24" t="s">
        <v>4</v>
      </c>
    </row>
    <row r="4" ht="31.2" spans="1:3">
      <c r="A4" s="25"/>
      <c r="B4" s="26" t="s">
        <v>5</v>
      </c>
      <c r="C4" s="29">
        <v>4184857.15</v>
      </c>
    </row>
    <row r="5" ht="15.6" spans="1:5">
      <c r="A5" s="23" t="s">
        <v>6</v>
      </c>
      <c r="B5" s="23"/>
      <c r="C5" s="23"/>
      <c r="E5" s="28"/>
    </row>
    <row r="6" ht="15.6" spans="1:5">
      <c r="A6" s="25" t="s">
        <v>7</v>
      </c>
      <c r="B6" s="26" t="s">
        <v>8</v>
      </c>
      <c r="C6" s="29">
        <v>500000</v>
      </c>
      <c r="E6" s="30"/>
    </row>
    <row r="7" ht="31.2" spans="1:5">
      <c r="A7" s="25" t="s">
        <v>9</v>
      </c>
      <c r="B7" s="26" t="s">
        <v>10</v>
      </c>
      <c r="C7" s="31">
        <f>(C4+C6)*15%</f>
        <v>702728.5725</v>
      </c>
      <c r="E7" s="32"/>
    </row>
    <row r="8" ht="15.6" spans="1:5">
      <c r="A8" s="33"/>
      <c r="B8" s="34" t="s">
        <v>11</v>
      </c>
      <c r="C8" s="35">
        <f>SUM(C6:C7)</f>
        <v>1202728.5725</v>
      </c>
      <c r="E8" s="32"/>
    </row>
    <row r="9" ht="15.6" spans="1:5">
      <c r="A9" s="23" t="s">
        <v>12</v>
      </c>
      <c r="B9" s="23"/>
      <c r="C9" s="23"/>
      <c r="D9" s="36"/>
      <c r="E9" s="32"/>
    </row>
    <row r="10" ht="31.2" spans="1:5">
      <c r="A10" s="37" t="s">
        <v>13</v>
      </c>
      <c r="B10" s="37" t="s">
        <v>14</v>
      </c>
      <c r="C10" s="38">
        <f>C7/100*3.9</f>
        <v>27406.4143275</v>
      </c>
      <c r="D10" s="36"/>
      <c r="E10" s="32"/>
    </row>
    <row r="11" ht="32.4" customHeight="1" spans="1:5">
      <c r="A11" s="37" t="s">
        <v>15</v>
      </c>
      <c r="B11" s="25" t="s">
        <v>16</v>
      </c>
      <c r="C11" s="39"/>
      <c r="D11" s="30"/>
      <c r="E11" s="32"/>
    </row>
    <row r="12" ht="15.6" spans="1:3">
      <c r="A12" s="25" t="s">
        <v>17</v>
      </c>
      <c r="B12" s="25" t="s">
        <v>18</v>
      </c>
      <c r="C12" s="31">
        <v>200000</v>
      </c>
    </row>
    <row r="13" ht="15.6" spans="1:4">
      <c r="A13" s="33"/>
      <c r="B13" s="34" t="s">
        <v>19</v>
      </c>
      <c r="C13" s="35">
        <f>C10+C11+C12</f>
        <v>227406.4143275</v>
      </c>
      <c r="D13" s="40"/>
    </row>
    <row r="14" ht="15.6" spans="1:3">
      <c r="A14" s="33"/>
      <c r="B14" s="33" t="s">
        <v>33</v>
      </c>
      <c r="C14" s="41">
        <f>C4+C8-C13</f>
        <v>5160179.3081725</v>
      </c>
    </row>
    <row r="15" spans="1:3">
      <c r="A15" s="42"/>
      <c r="B15" s="42"/>
      <c r="C15" s="43"/>
    </row>
    <row r="17" spans="1:3">
      <c r="A17" s="16" t="s">
        <v>21</v>
      </c>
      <c r="B17" s="17"/>
      <c r="C17" s="17"/>
    </row>
    <row r="18" spans="1:3">
      <c r="A18" s="17"/>
      <c r="B18" s="17"/>
      <c r="C18" s="17"/>
    </row>
    <row r="19" spans="1:3">
      <c r="A19" s="17"/>
      <c r="B19" s="17"/>
      <c r="C19" s="17"/>
    </row>
    <row r="20" spans="1:3">
      <c r="A20" s="17"/>
      <c r="B20" s="17"/>
      <c r="C20" s="17"/>
    </row>
    <row r="21" spans="1:3">
      <c r="A21" s="17"/>
      <c r="B21" s="17"/>
      <c r="C21" s="17"/>
    </row>
  </sheetData>
  <mergeCells count="4">
    <mergeCell ref="A2:C2"/>
    <mergeCell ref="A5:C5"/>
    <mergeCell ref="A9:C9"/>
    <mergeCell ref="A17:C21"/>
  </mergeCells>
  <pageMargins left="0.708661417322835" right="0.708661417322835" top="0.748031496062992" bottom="0.748031496062992" header="0.31496062992126" footer="0.31496062992126"/>
  <pageSetup paperSize="9" scale="9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11" sqref="C11"/>
    </sheetView>
  </sheetViews>
  <sheetFormatPr defaultColWidth="9" defaultRowHeight="14.4" outlineLevelCol="4"/>
  <cols>
    <col min="1" max="1" width="8.88888888888889" customWidth="1"/>
    <col min="2" max="2" width="62.3333333333333" customWidth="1"/>
    <col min="3" max="3" width="23.8888888888889" style="19" customWidth="1"/>
    <col min="4" max="4" width="29.1111111111111" customWidth="1"/>
    <col min="5" max="5" width="11.4444444444444" customWidth="1"/>
  </cols>
  <sheetData>
    <row r="1" ht="15.6" spans="3:3">
      <c r="C1" s="20" t="s">
        <v>34</v>
      </c>
    </row>
    <row r="2" ht="63.6" customHeight="1" spans="1:3">
      <c r="A2" s="21" t="s">
        <v>35</v>
      </c>
      <c r="B2" s="22"/>
      <c r="C2" s="22"/>
    </row>
    <row r="3" ht="31.2" spans="1:3">
      <c r="A3" s="23" t="s">
        <v>2</v>
      </c>
      <c r="B3" s="23" t="s">
        <v>3</v>
      </c>
      <c r="C3" s="24" t="s">
        <v>4</v>
      </c>
    </row>
    <row r="4" ht="31.2" spans="1:3">
      <c r="A4" s="25"/>
      <c r="B4" s="26" t="s">
        <v>5</v>
      </c>
      <c r="C4" s="29">
        <v>3054597.66</v>
      </c>
    </row>
    <row r="5" ht="15.6" spans="1:5">
      <c r="A5" s="23" t="s">
        <v>6</v>
      </c>
      <c r="B5" s="23"/>
      <c r="C5" s="23"/>
      <c r="E5" s="28"/>
    </row>
    <row r="6" ht="15.6" spans="1:5">
      <c r="A6" s="25" t="s">
        <v>7</v>
      </c>
      <c r="B6" s="26" t="s">
        <v>8</v>
      </c>
      <c r="C6" s="29">
        <v>500000</v>
      </c>
      <c r="E6" s="30"/>
    </row>
    <row r="7" ht="31.2" spans="1:5">
      <c r="A7" s="25" t="s">
        <v>9</v>
      </c>
      <c r="B7" s="26" t="s">
        <v>10</v>
      </c>
      <c r="C7" s="31">
        <f>(C4+C6)*15%</f>
        <v>533189.649</v>
      </c>
      <c r="E7" s="32"/>
    </row>
    <row r="8" ht="15.6" spans="1:5">
      <c r="A8" s="33"/>
      <c r="B8" s="34" t="s">
        <v>11</v>
      </c>
      <c r="C8" s="35">
        <f>SUM(C6:C7)</f>
        <v>1033189.649</v>
      </c>
      <c r="E8" s="32"/>
    </row>
    <row r="9" ht="15.6" spans="1:5">
      <c r="A9" s="23" t="s">
        <v>12</v>
      </c>
      <c r="B9" s="23"/>
      <c r="C9" s="23"/>
      <c r="D9" s="36"/>
      <c r="E9" s="32"/>
    </row>
    <row r="10" ht="31.2" spans="1:5">
      <c r="A10" s="37" t="s">
        <v>13</v>
      </c>
      <c r="B10" s="37" t="s">
        <v>14</v>
      </c>
      <c r="C10" s="38">
        <f>C7/100*2.9</f>
        <v>15462.499821</v>
      </c>
      <c r="D10" s="36"/>
      <c r="E10" s="32"/>
    </row>
    <row r="11" ht="32.4" customHeight="1" spans="1:5">
      <c r="A11" s="37" t="s">
        <v>15</v>
      </c>
      <c r="B11" s="25" t="s">
        <v>16</v>
      </c>
      <c r="C11" s="39"/>
      <c r="D11" s="30"/>
      <c r="E11" s="32"/>
    </row>
    <row r="12" ht="15.6" spans="1:3">
      <c r="A12" s="25" t="s">
        <v>17</v>
      </c>
      <c r="B12" s="25" t="s">
        <v>18</v>
      </c>
      <c r="C12" s="31"/>
    </row>
    <row r="13" ht="15.6" spans="1:4">
      <c r="A13" s="33"/>
      <c r="B13" s="34" t="s">
        <v>19</v>
      </c>
      <c r="C13" s="35">
        <f>C10+C11+C12</f>
        <v>15462.499821</v>
      </c>
      <c r="D13" s="40"/>
    </row>
    <row r="14" ht="15.6" spans="1:3">
      <c r="A14" s="33"/>
      <c r="B14" s="33" t="s">
        <v>36</v>
      </c>
      <c r="C14" s="41">
        <f>C4+C8-C13</f>
        <v>4072324.809179</v>
      </c>
    </row>
    <row r="15" spans="1:3">
      <c r="A15" s="42"/>
      <c r="B15" s="42"/>
      <c r="C15" s="43"/>
    </row>
    <row r="17" spans="1:3">
      <c r="A17" s="16" t="s">
        <v>21</v>
      </c>
      <c r="B17" s="17"/>
      <c r="C17" s="17"/>
    </row>
    <row r="18" spans="1:3">
      <c r="A18" s="17"/>
      <c r="B18" s="17"/>
      <c r="C18" s="17"/>
    </row>
    <row r="19" spans="1:3">
      <c r="A19" s="17"/>
      <c r="B19" s="17"/>
      <c r="C19" s="17"/>
    </row>
    <row r="20" spans="1:3">
      <c r="A20" s="17"/>
      <c r="B20" s="17"/>
      <c r="C20" s="17"/>
    </row>
    <row r="21" spans="1:3">
      <c r="A21" s="17"/>
      <c r="B21" s="17"/>
      <c r="C21" s="17"/>
    </row>
  </sheetData>
  <mergeCells count="4">
    <mergeCell ref="A2:C2"/>
    <mergeCell ref="A5:C5"/>
    <mergeCell ref="A9:C9"/>
    <mergeCell ref="A17:C21"/>
  </mergeCells>
  <pageMargins left="0.708661417322835" right="0.708661417322835" top="0.748031496062992" bottom="0.748031496062992" header="0.31496062992126" footer="0.31496062992126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5" sqref="A5:C5"/>
    </sheetView>
  </sheetViews>
  <sheetFormatPr defaultColWidth="9" defaultRowHeight="14.4" outlineLevelCol="4"/>
  <cols>
    <col min="1" max="1" width="8.88888888888889" customWidth="1"/>
    <col min="2" max="2" width="62.3333333333333" customWidth="1"/>
    <col min="3" max="3" width="23.8888888888889" style="19" customWidth="1"/>
    <col min="4" max="4" width="29.1111111111111" customWidth="1"/>
    <col min="5" max="5" width="11.4444444444444" customWidth="1"/>
  </cols>
  <sheetData>
    <row r="1" ht="15.6" spans="3:3">
      <c r="C1" s="20" t="s">
        <v>37</v>
      </c>
    </row>
    <row r="2" ht="63.6" customHeight="1" spans="1:3">
      <c r="A2" s="21" t="s">
        <v>38</v>
      </c>
      <c r="B2" s="22"/>
      <c r="C2" s="22"/>
    </row>
    <row r="3" ht="31.2" spans="1:3">
      <c r="A3" s="23" t="s">
        <v>2</v>
      </c>
      <c r="B3" s="23" t="s">
        <v>3</v>
      </c>
      <c r="C3" s="24" t="s">
        <v>4</v>
      </c>
    </row>
    <row r="4" ht="31.2" spans="1:3">
      <c r="A4" s="25"/>
      <c r="B4" s="26" t="s">
        <v>39</v>
      </c>
      <c r="C4" s="27">
        <v>4292229</v>
      </c>
    </row>
    <row r="5" ht="15.6" spans="1:5">
      <c r="A5" s="23" t="s">
        <v>6</v>
      </c>
      <c r="B5" s="23"/>
      <c r="C5" s="23"/>
      <c r="E5" s="28"/>
    </row>
    <row r="6" ht="15.6" spans="1:5">
      <c r="A6" s="25" t="s">
        <v>7</v>
      </c>
      <c r="B6" s="26" t="s">
        <v>8</v>
      </c>
      <c r="C6" s="29">
        <v>200000</v>
      </c>
      <c r="E6" s="30"/>
    </row>
    <row r="7" ht="31.2" spans="1:5">
      <c r="A7" s="25" t="s">
        <v>9</v>
      </c>
      <c r="B7" s="26" t="s">
        <v>10</v>
      </c>
      <c r="C7" s="31">
        <f>(C4+C6)*7%</f>
        <v>314456.03</v>
      </c>
      <c r="E7" s="32"/>
    </row>
    <row r="8" ht="15.6" spans="1:5">
      <c r="A8" s="33"/>
      <c r="B8" s="34" t="s">
        <v>11</v>
      </c>
      <c r="C8" s="35">
        <f>SUM(C6:C7)</f>
        <v>514456.03</v>
      </c>
      <c r="E8" s="32"/>
    </row>
    <row r="9" ht="15.6" spans="1:5">
      <c r="A9" s="23" t="s">
        <v>12</v>
      </c>
      <c r="B9" s="23"/>
      <c r="C9" s="23"/>
      <c r="D9" s="36"/>
      <c r="E9" s="32"/>
    </row>
    <row r="10" ht="31.2" spans="1:5">
      <c r="A10" s="37" t="s">
        <v>13</v>
      </c>
      <c r="B10" s="37" t="s">
        <v>14</v>
      </c>
      <c r="C10" s="38">
        <f>C7/100*3.5</f>
        <v>11005.96105</v>
      </c>
      <c r="D10" s="36"/>
      <c r="E10" s="32"/>
    </row>
    <row r="11" ht="32.4" customHeight="1" spans="1:5">
      <c r="A11" s="37" t="s">
        <v>15</v>
      </c>
      <c r="B11" s="25" t="s">
        <v>16</v>
      </c>
      <c r="C11" s="39"/>
      <c r="D11" s="30"/>
      <c r="E11" s="32"/>
    </row>
    <row r="12" ht="15.6" spans="1:3">
      <c r="A12" s="25" t="s">
        <v>17</v>
      </c>
      <c r="B12" s="25" t="s">
        <v>18</v>
      </c>
      <c r="C12" s="31"/>
    </row>
    <row r="13" ht="15.6" spans="1:4">
      <c r="A13" s="33"/>
      <c r="B13" s="34" t="s">
        <v>19</v>
      </c>
      <c r="C13" s="35">
        <f>C10+C11+C12</f>
        <v>11005.96105</v>
      </c>
      <c r="D13" s="40"/>
    </row>
    <row r="14" ht="15.6" spans="1:3">
      <c r="A14" s="33"/>
      <c r="B14" s="33" t="s">
        <v>40</v>
      </c>
      <c r="C14" s="41">
        <f>C4+C8-C13</f>
        <v>4795679.06895</v>
      </c>
    </row>
    <row r="15" spans="1:3">
      <c r="A15" s="42"/>
      <c r="B15" s="42"/>
      <c r="C15" s="43"/>
    </row>
    <row r="17" spans="1:3">
      <c r="A17" s="16" t="s">
        <v>21</v>
      </c>
      <c r="B17" s="17"/>
      <c r="C17" s="17"/>
    </row>
    <row r="18" spans="1:3">
      <c r="A18" s="17"/>
      <c r="B18" s="17"/>
      <c r="C18" s="17"/>
    </row>
    <row r="19" spans="1:3">
      <c r="A19" s="17"/>
      <c r="B19" s="17"/>
      <c r="C19" s="17"/>
    </row>
    <row r="20" spans="1:3">
      <c r="A20" s="17"/>
      <c r="B20" s="17"/>
      <c r="C20" s="17"/>
    </row>
    <row r="21" spans="1:3">
      <c r="A21" s="17"/>
      <c r="B21" s="17"/>
      <c r="C21" s="17"/>
    </row>
  </sheetData>
  <mergeCells count="4">
    <mergeCell ref="A2:C2"/>
    <mergeCell ref="A5:C5"/>
    <mergeCell ref="A9:C9"/>
    <mergeCell ref="A17:C21"/>
  </mergeCells>
  <pageMargins left="0.708661417322835" right="0.708661417322835" top="0.748031496062992" bottom="0.748031496062992" header="0.31496062992126" footer="0.31496062992126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B10" sqref="B10"/>
    </sheetView>
  </sheetViews>
  <sheetFormatPr defaultColWidth="9" defaultRowHeight="14.4" outlineLevelCol="4"/>
  <cols>
    <col min="1" max="1" width="48.6666666666667" style="2" customWidth="1"/>
    <col min="2" max="2" width="13.3333333333333" customWidth="1"/>
    <col min="3" max="3" width="11.6666666666667" customWidth="1"/>
    <col min="4" max="4" width="11.5555555555556" customWidth="1"/>
    <col min="5" max="5" width="12.3333333333333" customWidth="1"/>
  </cols>
  <sheetData>
    <row r="1" ht="15.6" spans="1:5">
      <c r="A1" s="3" t="s">
        <v>41</v>
      </c>
      <c r="B1" s="4"/>
      <c r="C1" s="4"/>
      <c r="D1" s="4"/>
      <c r="E1" s="4"/>
    </row>
    <row r="2" ht="46.95" customHeight="1" spans="1:5">
      <c r="A2" s="5" t="s">
        <v>42</v>
      </c>
      <c r="B2" s="6"/>
      <c r="C2" s="6"/>
      <c r="D2" s="6"/>
      <c r="E2" s="6"/>
    </row>
    <row r="3" s="1" customFormat="1" ht="42" customHeight="1" spans="1:5">
      <c r="A3" s="7"/>
      <c r="B3" s="8" t="s">
        <v>43</v>
      </c>
      <c r="C3" s="8" t="s">
        <v>44</v>
      </c>
      <c r="D3" s="9" t="s">
        <v>45</v>
      </c>
      <c r="E3" s="9" t="s">
        <v>46</v>
      </c>
    </row>
    <row r="4" ht="31.2" spans="1:5">
      <c r="A4" s="10" t="s">
        <v>47</v>
      </c>
      <c r="B4" s="11">
        <f>SUM(B5:B14)</f>
        <v>1061600</v>
      </c>
      <c r="C4" s="12"/>
      <c r="D4" s="12"/>
      <c r="E4" s="12"/>
    </row>
    <row r="5" ht="15.6" spans="1:5">
      <c r="A5" s="13" t="s">
        <v>48</v>
      </c>
      <c r="B5" s="12">
        <f>(E5+C5)*12</f>
        <v>129360</v>
      </c>
      <c r="C5" s="12">
        <v>10000</v>
      </c>
      <c r="D5" s="12">
        <v>7.8</v>
      </c>
      <c r="E5" s="12">
        <f>C5*7.8%</f>
        <v>780</v>
      </c>
    </row>
    <row r="6" ht="15.6" spans="1:5">
      <c r="A6" s="13" t="s">
        <v>49</v>
      </c>
      <c r="B6" s="12">
        <f>(E6+C6)*12</f>
        <v>258240</v>
      </c>
      <c r="C6" s="12">
        <v>20000</v>
      </c>
      <c r="D6" s="12">
        <v>7.6</v>
      </c>
      <c r="E6" s="12">
        <f>C6*7.6%</f>
        <v>1520</v>
      </c>
    </row>
    <row r="7" ht="15.6" spans="1:5">
      <c r="A7" s="13" t="s">
        <v>50</v>
      </c>
      <c r="B7" s="12">
        <f>12*C7</f>
        <v>444000</v>
      </c>
      <c r="C7" s="12">
        <v>37000</v>
      </c>
      <c r="D7" s="12"/>
      <c r="E7" s="12"/>
    </row>
    <row r="8" ht="15.6" spans="1:5">
      <c r="A8" s="13" t="s">
        <v>51</v>
      </c>
      <c r="B8" s="14">
        <v>75000</v>
      </c>
      <c r="C8" s="12"/>
      <c r="D8" s="12"/>
      <c r="E8" s="12"/>
    </row>
    <row r="9" ht="15.6" spans="1:5">
      <c r="A9" s="13" t="s">
        <v>52</v>
      </c>
      <c r="B9" s="12">
        <f>12*C9</f>
        <v>30000</v>
      </c>
      <c r="C9" s="12">
        <v>2500</v>
      </c>
      <c r="D9" s="12"/>
      <c r="E9" s="12"/>
    </row>
    <row r="10" ht="15.6" spans="1:5">
      <c r="A10" s="13" t="s">
        <v>53</v>
      </c>
      <c r="B10" s="12">
        <v>30000</v>
      </c>
      <c r="C10" s="12"/>
      <c r="D10" s="12"/>
      <c r="E10" s="12"/>
    </row>
    <row r="11" ht="15.6" spans="1:5">
      <c r="A11" s="13" t="s">
        <v>54</v>
      </c>
      <c r="B11" s="12"/>
      <c r="C11" s="12"/>
      <c r="D11" s="12"/>
      <c r="E11" s="12"/>
    </row>
    <row r="12" ht="15.6" spans="1:5">
      <c r="A12" s="13" t="s">
        <v>55</v>
      </c>
      <c r="B12" s="12">
        <v>5000</v>
      </c>
      <c r="C12" s="12"/>
      <c r="D12" s="12"/>
      <c r="E12" s="12"/>
    </row>
    <row r="13" ht="46.8" spans="1:5">
      <c r="A13" s="13" t="s">
        <v>56</v>
      </c>
      <c r="B13" s="12">
        <v>10000</v>
      </c>
      <c r="C13" s="12"/>
      <c r="D13" s="12"/>
      <c r="E13" s="12"/>
    </row>
    <row r="14" ht="46.8" spans="1:5">
      <c r="A14" s="13" t="s">
        <v>57</v>
      </c>
      <c r="B14" s="12">
        <v>80000</v>
      </c>
      <c r="C14" s="15"/>
      <c r="D14" s="15"/>
      <c r="E14" s="15"/>
    </row>
    <row r="16" spans="1:5">
      <c r="A16" s="16" t="s">
        <v>21</v>
      </c>
      <c r="B16" s="17"/>
      <c r="C16" s="17"/>
      <c r="D16" s="18"/>
      <c r="E16" s="18"/>
    </row>
    <row r="17" spans="1:5">
      <c r="A17" s="17"/>
      <c r="B17" s="17"/>
      <c r="C17" s="17"/>
      <c r="D17" s="18"/>
      <c r="E17" s="18"/>
    </row>
    <row r="18" spans="1:5">
      <c r="A18" s="17"/>
      <c r="B18" s="17"/>
      <c r="C18" s="17"/>
      <c r="D18" s="18"/>
      <c r="E18" s="18"/>
    </row>
    <row r="19" spans="1:5">
      <c r="A19" s="17"/>
      <c r="B19" s="17"/>
      <c r="C19" s="17"/>
      <c r="D19" s="18"/>
      <c r="E19" s="18"/>
    </row>
    <row r="20" spans="1:5">
      <c r="A20" s="17"/>
      <c r="B20" s="17"/>
      <c r="C20" s="17"/>
      <c r="D20" s="18"/>
      <c r="E20" s="18"/>
    </row>
  </sheetData>
  <mergeCells count="3">
    <mergeCell ref="A1:E1"/>
    <mergeCell ref="A2:E2"/>
    <mergeCell ref="A16:E20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 Разв Доход</vt:lpstr>
      <vt:lpstr>2 Молод Апрель</vt:lpstr>
      <vt:lpstr>3 Юбил ТБК</vt:lpstr>
      <vt:lpstr>4 ЭконОбраз ТКБ</vt:lpstr>
      <vt:lpstr>5 Физмех Регион</vt:lpstr>
      <vt:lpstr>6 Музей ВИМ</vt:lpstr>
      <vt:lpstr>7 ИММиТ ВИМ</vt:lpstr>
      <vt:lpstr>8 АУР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катя</dc:creator>
  <cp:lastModifiedBy>Федя</cp:lastModifiedBy>
  <dcterms:created xsi:type="dcterms:W3CDTF">2019-04-20T08:30:00Z</dcterms:created>
  <cp:lastPrinted>2025-06-09T11:59:00Z</cp:lastPrinted>
  <dcterms:modified xsi:type="dcterms:W3CDTF">2025-09-23T12:09:50Z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F650EC3D80DD45CEB7AE05F39C2B1B67_13</vt:lpwstr>
  </property>
  <property fmtid="{D5CDD505-2E9C-101B-9397-08002B2CF9AE}" pid="3" name="KSOProductBuildVer">
    <vt:lpwstr>1049-12.2.0.22549</vt:lpwstr>
  </property>
</Properties>
</file>